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220" windowWidth="12120" windowHeight="8580" activeTab="0"/>
  </bookViews>
  <sheets>
    <sheet name="Ledger Balance" sheetId="1" r:id="rId1"/>
  </sheets>
  <definedNames>
    <definedName name="APN">'Ledger Balance'!$Q$74</definedName>
    <definedName name="FISCALYR">'Ledger Balance'!$Q$76</definedName>
    <definedName name="LYN">'Ledger Balance'!$Q$68</definedName>
    <definedName name="NvsASD">"V2018-06-30"</definedName>
    <definedName name="NvsAutoDrillOk">"VN"</definedName>
    <definedName name="NvsDrillHyperLink" localSheetId="0">"http://dpoc-psfsfs01p.city.cs.springsgov.com/psp/FS910PRD_newwin/EMPLOYEE/ERP/c/REPORT_BOOKS.IC_RUN_DRILLDOWN.GBL?Action=A&amp;NVS_INSTANCE=1566773_2539523"</definedName>
    <definedName name="NvsElapsedTime">0.0000578703693463467</definedName>
    <definedName name="NvsEndTime">43287.0158796296</definedName>
    <definedName name="NvsInstLang">"VENG"</definedName>
    <definedName name="NvsInstSpec">"%,FDEPTID,V5412"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"VCOSPG"</definedName>
    <definedName name="NvsPanelEffdt">"V1900-01-01"</definedName>
    <definedName name="NvsPanelSetid">"VCOSPG"</definedName>
    <definedName name="NvsReqBU">"VCOSPG"</definedName>
    <definedName name="NvsReqBUOnly">"VN"</definedName>
    <definedName name="NvsSheetType" localSheetId="0">"M"</definedName>
    <definedName name="NvsStyleNme">"Standard.xls"</definedName>
    <definedName name="NvsTransLed">"VN"</definedName>
    <definedName name="NvsTreeASD">"V2018-06-30"</definedName>
    <definedName name="NvsValTbl.BUDGET_PERIOD">"CAL_BP_PER_VW"</definedName>
    <definedName name="PER">'Ledger Balance'!$Q$73</definedName>
    <definedName name="_xlnm.Print_Area" localSheetId="0">'Ledger Balance'!$B$2:$M$63</definedName>
    <definedName name="_xlnm.Print_Titles" localSheetId="0">'Ledger Balance'!$2:$12</definedName>
    <definedName name="RID">'Ledger Balance'!$Q$66</definedName>
    <definedName name="SFD">'Ledger Balance'!$Q$82</definedName>
    <definedName name="SFV">'Ledger Balance'!$Q$81</definedName>
  </definedNames>
  <calcPr fullCalcOnLoad="1"/>
</workbook>
</file>

<file path=xl/sharedStrings.xml><?xml version="1.0" encoding="utf-8"?>
<sst xmlns="http://schemas.openxmlformats.org/spreadsheetml/2006/main" count="212" uniqueCount="203">
  <si>
    <t>%,ATT,FDESCR,UDESCR</t>
  </si>
  <si>
    <t>Encumbrances</t>
  </si>
  <si>
    <t>Expenditures</t>
  </si>
  <si>
    <t>Variance</t>
  </si>
  <si>
    <t>City of Colorado Springs</t>
  </si>
  <si>
    <t>Total Obligations</t>
  </si>
  <si>
    <t>%,C</t>
  </si>
  <si>
    <t>Unobligated Budgeted Balance</t>
  </si>
  <si>
    <t>Current Period</t>
  </si>
  <si>
    <t>Fiscal Year to Date</t>
  </si>
  <si>
    <t>Request Id</t>
  </si>
  <si>
    <t>Report Title</t>
  </si>
  <si>
    <t>Layout Name</t>
  </si>
  <si>
    <t>Requesting BU</t>
  </si>
  <si>
    <t>BU Name</t>
  </si>
  <si>
    <t>Report Book</t>
  </si>
  <si>
    <t>As of Date</t>
  </si>
  <si>
    <t>Period</t>
  </si>
  <si>
    <t>Accounting Period</t>
  </si>
  <si>
    <t>AP Short</t>
  </si>
  <si>
    <t>Fiscal Year</t>
  </si>
  <si>
    <t>Period End Date</t>
  </si>
  <si>
    <t>Scope Name</t>
  </si>
  <si>
    <t>Scope Descr</t>
  </si>
  <si>
    <t>Scope Field Name</t>
  </si>
  <si>
    <t>Scope Field Value</t>
  </si>
  <si>
    <t>Scope Field Detail</t>
  </si>
  <si>
    <t>%,LORG_EN,UPOSTED_TOTAL_AMT,SPER</t>
  </si>
  <si>
    <t>%,LORG_EX,UPOSTED_TOTAL_AMT,SPER</t>
  </si>
  <si>
    <t>Request ID:</t>
  </si>
  <si>
    <t>Layout ID:</t>
  </si>
  <si>
    <t>Run Date:</t>
  </si>
  <si>
    <t>Run Time:</t>
  </si>
  <si>
    <t>%,LORG_BD,UPOSTED_TOTAL_AMT,SBAL,R</t>
  </si>
  <si>
    <t xml:space="preserve">     </t>
  </si>
  <si>
    <t>Current Budget</t>
  </si>
  <si>
    <t>%,ATF,FACCOUNT,UACCOUNT</t>
  </si>
  <si>
    <t>Acct #</t>
  </si>
  <si>
    <t>Account Description</t>
  </si>
  <si>
    <t>Total Accounts</t>
  </si>
  <si>
    <t>%,FACCOUNT,TREPORT,XDYYNYY01,N"INCOME STATEMENT",FDEPTID,TDEPTID,NALL</t>
  </si>
  <si>
    <t>Account Listing of Obligations vs Budget</t>
  </si>
  <si>
    <t>%,FPROJECT_ID,TCOMBO_EDIT_PROJ,NBLANK</t>
  </si>
  <si>
    <t>%,LORG_EN,UPOSTED_TOTAL_AMT,SBAL</t>
  </si>
  <si>
    <t>%,LORG_EX,UPOSTED_TOTAL_AMT,SBAL</t>
  </si>
  <si>
    <t>%,V51205</t>
  </si>
  <si>
    <t>%,V51210</t>
  </si>
  <si>
    <t>%,V51220</t>
  </si>
  <si>
    <t>%,V51245</t>
  </si>
  <si>
    <t>%,V51299</t>
  </si>
  <si>
    <t>%,V51610</t>
  </si>
  <si>
    <t>%,V51615</t>
  </si>
  <si>
    <t>%,V51620</t>
  </si>
  <si>
    <t>%,V51640</t>
  </si>
  <si>
    <t>%,V51655</t>
  </si>
  <si>
    <t>%,V51690</t>
  </si>
  <si>
    <t>%,V51695</t>
  </si>
  <si>
    <t>%,V51696</t>
  </si>
  <si>
    <t>%,V51697</t>
  </si>
  <si>
    <t>%,V52105</t>
  </si>
  <si>
    <t>%,V52125</t>
  </si>
  <si>
    <t>%,V52140</t>
  </si>
  <si>
    <t>%,V52145</t>
  </si>
  <si>
    <t>%,V52150</t>
  </si>
  <si>
    <t>%,V52205</t>
  </si>
  <si>
    <t>%,V52210</t>
  </si>
  <si>
    <t>%,V52215</t>
  </si>
  <si>
    <t>%,V52240</t>
  </si>
  <si>
    <t>%,V52265</t>
  </si>
  <si>
    <t>%,V52270</t>
  </si>
  <si>
    <t>%,V52455</t>
  </si>
  <si>
    <t>%,V52465</t>
  </si>
  <si>
    <t>%,V52565</t>
  </si>
  <si>
    <t>%,V52568</t>
  </si>
  <si>
    <t>%,V52575</t>
  </si>
  <si>
    <t>%,V52590</t>
  </si>
  <si>
    <t>%,V52607</t>
  </si>
  <si>
    <t>%,V52615</t>
  </si>
  <si>
    <t>%,V52630</t>
  </si>
  <si>
    <t>%,V52705</t>
  </si>
  <si>
    <t>%,V52725</t>
  </si>
  <si>
    <t>%,V52738</t>
  </si>
  <si>
    <t>%,V52746</t>
  </si>
  <si>
    <t>%,V52747</t>
  </si>
  <si>
    <t>%,V52748</t>
  </si>
  <si>
    <t>%,V52749</t>
  </si>
  <si>
    <t>%,V52770</t>
  </si>
  <si>
    <t>%,V52775</t>
  </si>
  <si>
    <t>%,V52777</t>
  </si>
  <si>
    <t>%,V52795</t>
  </si>
  <si>
    <t>%,V52872</t>
  </si>
  <si>
    <t>%,V71185</t>
  </si>
  <si>
    <t>%,V71385</t>
  </si>
  <si>
    <t>51205</t>
  </si>
  <si>
    <t>CIVILIAN SALARIES</t>
  </si>
  <si>
    <t>51210</t>
  </si>
  <si>
    <t>OVERTIME</t>
  </si>
  <si>
    <t>51220</t>
  </si>
  <si>
    <t>SEASONAL TEMPORARY</t>
  </si>
  <si>
    <t>51245</t>
  </si>
  <si>
    <t>RETIREMENT TERM VACATION</t>
  </si>
  <si>
    <t>51299</t>
  </si>
  <si>
    <t>SALARIES REIMBURSEMENTS</t>
  </si>
  <si>
    <t>51610</t>
  </si>
  <si>
    <t>PERA</t>
  </si>
  <si>
    <t>51615</t>
  </si>
  <si>
    <t>WORKERS COMPENSATION</t>
  </si>
  <si>
    <t>51620</t>
  </si>
  <si>
    <t>EQUITABLE LIFE INSURANCE</t>
  </si>
  <si>
    <t>51640</t>
  </si>
  <si>
    <t>DENTAL INSURANCE</t>
  </si>
  <si>
    <t>51655</t>
  </si>
  <si>
    <t>RETIRED EMP MEDICAL INS</t>
  </si>
  <si>
    <t>51690</t>
  </si>
  <si>
    <t>MEDICARE</t>
  </si>
  <si>
    <t>51695</t>
  </si>
  <si>
    <t>CITY EPO MEDICAL PLAN</t>
  </si>
  <si>
    <t>51696</t>
  </si>
  <si>
    <t>ADVANTAGE HD MED PLAN</t>
  </si>
  <si>
    <t>51697</t>
  </si>
  <si>
    <t>HRA BENEFIT TO ADV MED PLAN</t>
  </si>
  <si>
    <t>52105</t>
  </si>
  <si>
    <t>MISCELLANEOUS OPERATING</t>
  </si>
  <si>
    <t>52125</t>
  </si>
  <si>
    <t>GENERAL SUPPLIES</t>
  </si>
  <si>
    <t>52140</t>
  </si>
  <si>
    <t>WEARING APPAREL</t>
  </si>
  <si>
    <t>52145</t>
  </si>
  <si>
    <t>PAINT AND CHEMICAL</t>
  </si>
  <si>
    <t>52150</t>
  </si>
  <si>
    <t>SEED AND FERTILIZER</t>
  </si>
  <si>
    <t>52205</t>
  </si>
  <si>
    <t>MAINT LANDSCAPING</t>
  </si>
  <si>
    <t>52210</t>
  </si>
  <si>
    <t>MAINT TREES</t>
  </si>
  <si>
    <t>52215</t>
  </si>
  <si>
    <t>MAINT GROUNDS</t>
  </si>
  <si>
    <t>52240</t>
  </si>
  <si>
    <t>MAINT NONFLEET VEHICLES EQP</t>
  </si>
  <si>
    <t>52265</t>
  </si>
  <si>
    <t>MAINT BUILDINGS AND STRUCTURE</t>
  </si>
  <si>
    <t>52270</t>
  </si>
  <si>
    <t>MAINT WELLS AND RESERVOIRS</t>
  </si>
  <si>
    <t>52455</t>
  </si>
  <si>
    <t>LAWN MAINTENANCE SERVICE</t>
  </si>
  <si>
    <t>52465</t>
  </si>
  <si>
    <t>MISCELLANEOUS SERVICES</t>
  </si>
  <si>
    <t>52565</t>
  </si>
  <si>
    <t>PEST CONTROL</t>
  </si>
  <si>
    <t>52568</t>
  </si>
  <si>
    <t>BANK AND INVESTMENT FEES</t>
  </si>
  <si>
    <t>52575</t>
  </si>
  <si>
    <t>SERVICES</t>
  </si>
  <si>
    <t>52590</t>
  </si>
  <si>
    <t>TEMPORARY EMPLOYMENT</t>
  </si>
  <si>
    <t>52607</t>
  </si>
  <si>
    <t>CELL PHONE ALLOWANCE</t>
  </si>
  <si>
    <t>52615</t>
  </si>
  <si>
    <t>DUES AND MEMBERSHIP</t>
  </si>
  <si>
    <t>52630</t>
  </si>
  <si>
    <t>TRAINING</t>
  </si>
  <si>
    <t>52705</t>
  </si>
  <si>
    <t>COMMUNICATIONS</t>
  </si>
  <si>
    <t>52725</t>
  </si>
  <si>
    <t>RENTAL OF PROPERTY</t>
  </si>
  <si>
    <t>52738</t>
  </si>
  <si>
    <t>CELL PHONE BASE CHARGES</t>
  </si>
  <si>
    <t>52746</t>
  </si>
  <si>
    <t>UTILITIES ELECTRIC</t>
  </si>
  <si>
    <t>52747</t>
  </si>
  <si>
    <t>UTILITIES GAS</t>
  </si>
  <si>
    <t>52748</t>
  </si>
  <si>
    <t>UTILITIES SEWER</t>
  </si>
  <si>
    <t>52749</t>
  </si>
  <si>
    <t>UTILITIES WATER</t>
  </si>
  <si>
    <t>52770</t>
  </si>
  <si>
    <t>SAFETY EQUIPMENT</t>
  </si>
  <si>
    <t>52775</t>
  </si>
  <si>
    <t>MINOR EQUIPMENT</t>
  </si>
  <si>
    <t>52777</t>
  </si>
  <si>
    <t>TOOL ALLOWANCE</t>
  </si>
  <si>
    <t>52795</t>
  </si>
  <si>
    <t>RENTAL OF EQUIPMENT</t>
  </si>
  <si>
    <t>52872</t>
  </si>
  <si>
    <t>MAINT FLEET VEHICLES EQP</t>
  </si>
  <si>
    <t>71185</t>
  </si>
  <si>
    <t>SIDEWALK REPLACEMENT</t>
  </si>
  <si>
    <t>71385</t>
  </si>
  <si>
    <t>FENCING</t>
  </si>
  <si>
    <t>CSKK102</t>
  </si>
  <si>
    <t>EXPENSE BY DEPT</t>
  </si>
  <si>
    <t>COSPG</t>
  </si>
  <si>
    <t>CITY OF COLORADO SPRINGS</t>
  </si>
  <si>
    <t>MonthlyReports</t>
  </si>
  <si>
    <t>2018-06-30</t>
  </si>
  <si>
    <t>6</t>
  </si>
  <si>
    <t>Period 6 - 2018</t>
  </si>
  <si>
    <t>2018</t>
  </si>
  <si>
    <t>ACTDEPTS</t>
  </si>
  <si>
    <t>ACTIVE DEPT IN USE</t>
  </si>
  <si>
    <t>DEPTID</t>
  </si>
  <si>
    <t>5412</t>
  </si>
  <si>
    <t>BRIARGATE MAINTENANCE DISTRICT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</si>
</sst>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</numFmts>
  <fonts count="67">
    <font>
      <sz val="10"/>
      <name val="Arial"/>
      <family val="0"/>
    </font>
    <font>
      <b/>
      <sz val="10"/>
      <color indexed="18"/>
      <name val="New Century Schoolbook (PCL6)"/>
      <family val="1"/>
    </font>
    <font>
      <i/>
      <sz val="10"/>
      <color indexed="18"/>
      <name val="MS Sans Serif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1"/>
      <name val="Tahoma"/>
      <family val="2"/>
    </font>
    <font>
      <b/>
      <u val="singleAccounting"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166" fontId="10" fillId="0" borderId="0" applyFill="0">
      <alignment/>
      <protection/>
    </xf>
    <xf numFmtId="166" fontId="10" fillId="0" borderId="0">
      <alignment horizontal="center"/>
      <protection/>
    </xf>
    <xf numFmtId="0" fontId="10" fillId="0" borderId="0" applyFill="0">
      <alignment horizontal="center"/>
      <protection/>
    </xf>
    <xf numFmtId="166" fontId="11" fillId="0" borderId="1" applyFill="0">
      <alignment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 applyFill="0">
      <alignment vertical="top"/>
      <protection/>
    </xf>
    <xf numFmtId="0" fontId="11" fillId="0" borderId="0" applyFill="0">
      <alignment horizontal="left" vertical="top"/>
      <protection/>
    </xf>
    <xf numFmtId="166" fontId="13" fillId="0" borderId="2" applyFill="0">
      <alignment/>
      <protection/>
    </xf>
    <xf numFmtId="0" fontId="0" fillId="0" borderId="0" applyNumberFormat="0" applyFont="0" applyAlignment="0">
      <protection/>
    </xf>
    <xf numFmtId="0" fontId="0" fillId="0" borderId="0" applyNumberFormat="0" applyFont="0" applyAlignment="0">
      <protection/>
    </xf>
    <xf numFmtId="0" fontId="12" fillId="0" borderId="0" applyFill="0">
      <alignment wrapText="1"/>
      <protection/>
    </xf>
    <xf numFmtId="0" fontId="11" fillId="0" borderId="0" applyFill="0">
      <alignment horizontal="left" vertical="top" wrapText="1"/>
      <protection/>
    </xf>
    <xf numFmtId="166" fontId="14" fillId="0" borderId="0" applyFill="0">
      <alignment/>
      <protection/>
    </xf>
    <xf numFmtId="0" fontId="15" fillId="0" borderId="0" applyNumberFormat="0" applyFont="0" applyAlignment="0">
      <protection/>
    </xf>
    <xf numFmtId="0" fontId="16" fillId="0" borderId="0" applyFill="0">
      <alignment vertical="top" wrapText="1"/>
      <protection/>
    </xf>
    <xf numFmtId="0" fontId="13" fillId="0" borderId="0" applyFill="0">
      <alignment horizontal="left" vertical="top" wrapText="1"/>
      <protection/>
    </xf>
    <xf numFmtId="166" fontId="0" fillId="0" borderId="0" applyFill="0">
      <alignment/>
      <protection/>
    </xf>
    <xf numFmtId="166" fontId="0" fillId="0" borderId="0" applyFill="0">
      <alignment/>
      <protection/>
    </xf>
    <xf numFmtId="0" fontId="15" fillId="0" borderId="0" applyNumberFormat="0" applyFont="0" applyAlignment="0">
      <protection/>
    </xf>
    <xf numFmtId="0" fontId="17" fillId="0" borderId="0" applyFill="0">
      <alignment vertical="center" wrapText="1"/>
      <protection/>
    </xf>
    <xf numFmtId="0" fontId="18" fillId="0" borderId="0">
      <alignment horizontal="left" vertical="center" wrapText="1"/>
      <protection/>
    </xf>
    <xf numFmtId="166" fontId="19" fillId="0" borderId="0" applyFill="0">
      <alignment/>
      <protection/>
    </xf>
    <xf numFmtId="0" fontId="15" fillId="0" borderId="0" applyNumberFormat="0" applyFont="0" applyAlignment="0">
      <protection/>
    </xf>
    <xf numFmtId="0" fontId="20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166" fontId="21" fillId="0" borderId="0" applyFill="0">
      <alignment/>
      <protection/>
    </xf>
    <xf numFmtId="0" fontId="15" fillId="0" borderId="0" applyNumberFormat="0" applyFont="0" applyAlignment="0">
      <protection/>
    </xf>
    <xf numFmtId="0" fontId="22" fillId="0" borderId="0" applyFill="0">
      <alignment horizontal="center" vertical="center" wrapText="1"/>
      <protection/>
    </xf>
    <xf numFmtId="0" fontId="23" fillId="0" borderId="0" applyFill="0">
      <alignment horizontal="center" vertical="center" wrapText="1"/>
      <protection/>
    </xf>
    <xf numFmtId="166" fontId="24" fillId="0" borderId="0" applyFill="0">
      <alignment/>
      <protection/>
    </xf>
    <xf numFmtId="0" fontId="15" fillId="0" borderId="0" applyNumberFormat="0" applyFont="0" applyAlignment="0">
      <protection/>
    </xf>
    <xf numFmtId="0" fontId="25" fillId="0" borderId="0">
      <alignment horizontal="center" wrapText="1"/>
      <protection/>
    </xf>
    <xf numFmtId="0" fontId="21" fillId="0" borderId="0" applyFill="0">
      <alignment horizontal="center" wrapText="1"/>
      <protection/>
    </xf>
    <xf numFmtId="0" fontId="53" fillId="27" borderId="3" applyNumberFormat="0" applyAlignment="0" applyProtection="0"/>
    <xf numFmtId="0" fontId="54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3" applyNumberFormat="0" applyAlignment="0" applyProtection="0"/>
    <xf numFmtId="0" fontId="1" fillId="31" borderId="0">
      <alignment horizontal="center"/>
      <protection/>
    </xf>
    <xf numFmtId="40" fontId="2" fillId="32" borderId="0" applyProtection="0">
      <alignment/>
    </xf>
    <xf numFmtId="0" fontId="61" fillId="0" borderId="8" applyNumberFormat="0" applyFill="0" applyAlignment="0" applyProtection="0"/>
    <xf numFmtId="0" fontId="62" fillId="33" borderId="0" applyNumberFormat="0" applyBorder="0" applyAlignment="0" applyProtection="0"/>
    <xf numFmtId="0" fontId="0" fillId="0" borderId="0">
      <alignment/>
      <protection/>
    </xf>
    <xf numFmtId="0" fontId="0" fillId="34" borderId="9" applyNumberFormat="0" applyFont="0" applyAlignment="0" applyProtection="0"/>
    <xf numFmtId="0" fontId="63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10" fillId="31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6" fontId="27" fillId="0" borderId="11" applyFill="0">
      <alignment horizontal="right"/>
      <protection/>
    </xf>
    <xf numFmtId="0" fontId="28" fillId="0" borderId="12" applyNumberFormat="0" applyFont="0" applyBorder="0">
      <alignment horizontal="right"/>
      <protection/>
    </xf>
    <xf numFmtId="0" fontId="29" fillId="0" borderId="0" applyFill="0">
      <alignment/>
      <protection/>
    </xf>
    <xf numFmtId="0" fontId="13" fillId="0" borderId="0" applyFill="0">
      <alignment/>
      <protection/>
    </xf>
    <xf numFmtId="4" fontId="27" fillId="0" borderId="11" applyFill="0">
      <alignment/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16" fillId="0" borderId="0" applyFill="0">
      <alignment horizontal="left" indent="1"/>
      <protection/>
    </xf>
    <xf numFmtId="0" fontId="30" fillId="0" borderId="0" applyFill="0">
      <alignment horizontal="left" indent="1"/>
      <protection/>
    </xf>
    <xf numFmtId="4" fontId="19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16" fillId="0" borderId="0" applyFill="0">
      <alignment horizontal="left" indent="2"/>
      <protection/>
    </xf>
    <xf numFmtId="0" fontId="13" fillId="0" borderId="0" applyFill="0">
      <alignment horizontal="left" indent="2"/>
      <protection/>
    </xf>
    <xf numFmtId="4" fontId="19" fillId="0" borderId="0" applyFill="0">
      <alignment/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31" fillId="0" borderId="0">
      <alignment horizontal="left" indent="3"/>
      <protection/>
    </xf>
    <xf numFmtId="0" fontId="32" fillId="0" borderId="0" applyFill="0">
      <alignment horizontal="left" indent="3"/>
      <protection/>
    </xf>
    <xf numFmtId="4" fontId="19" fillId="0" borderId="0" applyFill="0">
      <alignment/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20" fillId="0" borderId="0">
      <alignment horizontal="left" indent="4"/>
      <protection/>
    </xf>
    <xf numFmtId="0" fontId="0" fillId="0" borderId="0" applyFill="0">
      <alignment horizontal="left" indent="4"/>
      <protection/>
    </xf>
    <xf numFmtId="4" fontId="21" fillId="0" borderId="0" applyFill="0">
      <alignment/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22" fillId="0" borderId="0">
      <alignment horizontal="left" indent="5"/>
      <protection/>
    </xf>
    <xf numFmtId="0" fontId="23" fillId="0" borderId="0" applyFill="0">
      <alignment horizontal="left" indent="5"/>
      <protection/>
    </xf>
    <xf numFmtId="4" fontId="24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5" fillId="0" borderId="0" applyFill="0">
      <alignment horizontal="left" indent="6"/>
      <protection/>
    </xf>
    <xf numFmtId="0" fontId="21" fillId="0" borderId="0" applyFill="0">
      <alignment horizontal="left" indent="6"/>
      <protection/>
    </xf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0" fontId="3" fillId="0" borderId="0" xfId="88" applyFont="1" applyFill="1">
      <alignment/>
    </xf>
    <xf numFmtId="40" fontId="4" fillId="0" borderId="0" xfId="88" applyFont="1" applyFill="1">
      <alignment/>
    </xf>
    <xf numFmtId="40" fontId="5" fillId="0" borderId="0" xfId="88" applyFont="1" applyFill="1">
      <alignment/>
    </xf>
    <xf numFmtId="40" fontId="7" fillId="0" borderId="0" xfId="88" applyFont="1" applyFill="1">
      <alignment/>
    </xf>
    <xf numFmtId="40" fontId="6" fillId="0" borderId="0" xfId="88" applyFont="1" applyFill="1" applyAlignment="1">
      <alignment wrapText="1"/>
    </xf>
    <xf numFmtId="40" fontId="5" fillId="0" borderId="11" xfId="88" applyFont="1" applyFill="1" applyBorder="1" applyAlignment="1">
      <alignment horizontal="center" wrapText="1"/>
    </xf>
    <xf numFmtId="40" fontId="8" fillId="0" borderId="0" xfId="88" applyFont="1" applyFill="1" applyAlignment="1">
      <alignment horizontal="centerContinuous"/>
    </xf>
    <xf numFmtId="40" fontId="7" fillId="0" borderId="0" xfId="88" applyFont="1" applyFill="1" applyAlignment="1">
      <alignment horizontal="centerContinuous"/>
    </xf>
    <xf numFmtId="40" fontId="5" fillId="0" borderId="0" xfId="88" applyFont="1" applyFill="1" applyAlignment="1">
      <alignment horizontal="centerContinuous"/>
    </xf>
    <xf numFmtId="0" fontId="5" fillId="0" borderId="0" xfId="88" applyNumberFormat="1" applyFont="1" applyFill="1" applyAlignment="1">
      <alignment horizontal="centerContinuous"/>
    </xf>
    <xf numFmtId="0" fontId="8" fillId="0" borderId="0" xfId="88" applyNumberFormat="1" applyFont="1" applyFill="1" applyAlignment="1">
      <alignment horizontal="centerContinuous"/>
    </xf>
    <xf numFmtId="40" fontId="9" fillId="0" borderId="0" xfId="88" applyFont="1" applyFill="1" applyAlignment="1">
      <alignment horizontal="centerContinuous"/>
    </xf>
    <xf numFmtId="40" fontId="5" fillId="0" borderId="0" xfId="88" applyFont="1" applyFill="1" applyAlignment="1">
      <alignment horizontal="right"/>
    </xf>
    <xf numFmtId="40" fontId="5" fillId="0" borderId="0" xfId="88" applyFont="1" applyFill="1" applyAlignment="1">
      <alignment horizontal="left"/>
    </xf>
    <xf numFmtId="164" fontId="5" fillId="0" borderId="0" xfId="88" applyNumberFormat="1" applyFont="1" applyFill="1" applyAlignment="1">
      <alignment horizontal="left"/>
    </xf>
    <xf numFmtId="19" fontId="5" fillId="0" borderId="0" xfId="88" applyNumberFormat="1" applyFont="1" applyFill="1" applyAlignment="1">
      <alignment horizontal="left"/>
    </xf>
    <xf numFmtId="40" fontId="3" fillId="35" borderId="0" xfId="88" applyFont="1" applyFill="1">
      <alignment/>
    </xf>
    <xf numFmtId="40" fontId="4" fillId="0" borderId="2" xfId="88" applyFont="1" applyFill="1" applyBorder="1">
      <alignment/>
    </xf>
    <xf numFmtId="165" fontId="7" fillId="0" borderId="0" xfId="88" applyNumberFormat="1" applyFont="1" applyFill="1">
      <alignment/>
    </xf>
    <xf numFmtId="165" fontId="7" fillId="0" borderId="0" xfId="88" applyNumberFormat="1" applyFont="1" applyFill="1" applyAlignment="1">
      <alignment horizontal="centerContinuous"/>
    </xf>
    <xf numFmtId="165" fontId="8" fillId="0" borderId="0" xfId="88" applyNumberFormat="1" applyFont="1" applyFill="1" applyAlignment="1">
      <alignment horizontal="centerContinuous"/>
    </xf>
    <xf numFmtId="165" fontId="5" fillId="0" borderId="0" xfId="88" applyNumberFormat="1" applyFont="1" applyFill="1" applyAlignment="1">
      <alignment horizontal="centerContinuous"/>
    </xf>
    <xf numFmtId="165" fontId="5" fillId="0" borderId="0" xfId="88" applyNumberFormat="1" applyFont="1" applyFill="1">
      <alignment/>
    </xf>
    <xf numFmtId="165" fontId="5" fillId="0" borderId="11" xfId="88" applyNumberFormat="1" applyFont="1" applyFill="1" applyBorder="1" applyAlignment="1">
      <alignment horizontal="center" wrapText="1"/>
    </xf>
    <xf numFmtId="165" fontId="4" fillId="0" borderId="0" xfId="88" applyNumberFormat="1" applyFont="1" applyFill="1">
      <alignment/>
    </xf>
    <xf numFmtId="165" fontId="4" fillId="0" borderId="2" xfId="94" applyNumberFormat="1" applyFont="1" applyFill="1" applyBorder="1" applyAlignment="1">
      <alignment/>
    </xf>
    <xf numFmtId="165" fontId="3" fillId="0" borderId="0" xfId="88" applyNumberFormat="1" applyFont="1" applyFill="1">
      <alignment/>
    </xf>
    <xf numFmtId="40" fontId="5" fillId="0" borderId="14" xfId="88" applyFont="1" applyFill="1" applyBorder="1" applyAlignment="1">
      <alignment horizontal="centerContinuous"/>
    </xf>
    <xf numFmtId="40" fontId="5" fillId="0" borderId="15" xfId="88" applyFont="1" applyFill="1" applyBorder="1" applyAlignment="1">
      <alignment horizontal="centerContinuous"/>
    </xf>
    <xf numFmtId="40" fontId="5" fillId="0" borderId="16" xfId="88" applyFont="1" applyFill="1" applyBorder="1" applyAlignment="1">
      <alignment horizontal="centerContinuous"/>
    </xf>
    <xf numFmtId="40" fontId="7" fillId="0" borderId="0" xfId="97" applyNumberFormat="1" applyFont="1" applyFill="1" applyAlignment="1">
      <alignment/>
    </xf>
    <xf numFmtId="40" fontId="7" fillId="0" borderId="0" xfId="98" applyNumberFormat="1" applyFont="1" applyFill="1" applyAlignment="1">
      <alignment/>
    </xf>
    <xf numFmtId="40" fontId="7" fillId="0" borderId="0" xfId="96" applyNumberFormat="1" applyFont="1" applyFill="1" applyAlignment="1">
      <alignment/>
    </xf>
    <xf numFmtId="165" fontId="7" fillId="0" borderId="0" xfId="96" applyNumberFormat="1" applyFont="1" applyFill="1" applyAlignment="1">
      <alignment/>
    </xf>
    <xf numFmtId="40" fontId="3" fillId="35" borderId="0" xfId="88" applyFont="1" applyFill="1" quotePrefix="1">
      <alignment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00A" xfId="40"/>
    <cellStyle name="C00B" xfId="41"/>
    <cellStyle name="C00L" xfId="42"/>
    <cellStyle name="C01A" xfId="43"/>
    <cellStyle name="C01B" xfId="44"/>
    <cellStyle name="C01B 2" xfId="45"/>
    <cellStyle name="C01H" xfId="46"/>
    <cellStyle name="C01L" xfId="47"/>
    <cellStyle name="C02A" xfId="48"/>
    <cellStyle name="C02B" xfId="49"/>
    <cellStyle name="C02B 2" xfId="50"/>
    <cellStyle name="C02H" xfId="51"/>
    <cellStyle name="C02L" xfId="52"/>
    <cellStyle name="C03A" xfId="53"/>
    <cellStyle name="C03B" xfId="54"/>
    <cellStyle name="C03H" xfId="55"/>
    <cellStyle name="C03L" xfId="56"/>
    <cellStyle name="C04A" xfId="57"/>
    <cellStyle name="C04A 2" xfId="58"/>
    <cellStyle name="C04B" xfId="59"/>
    <cellStyle name="C04H" xfId="60"/>
    <cellStyle name="C04L" xfId="61"/>
    <cellStyle name="C05A" xfId="62"/>
    <cellStyle name="C05B" xfId="63"/>
    <cellStyle name="C05H" xfId="64"/>
    <cellStyle name="C05L" xfId="65"/>
    <cellStyle name="C06A" xfId="66"/>
    <cellStyle name="C06B" xfId="67"/>
    <cellStyle name="C06H" xfId="68"/>
    <cellStyle name="C06L" xfId="69"/>
    <cellStyle name="C07A" xfId="70"/>
    <cellStyle name="C07B" xfId="71"/>
    <cellStyle name="C07H" xfId="72"/>
    <cellStyle name="C07L" xfId="73"/>
    <cellStyle name="Calculation" xfId="74"/>
    <cellStyle name="Check Cell" xfId="75"/>
    <cellStyle name="Comma" xfId="76"/>
    <cellStyle name="Comma [0]" xfId="77"/>
    <cellStyle name="Currency" xfId="78"/>
    <cellStyle name="Currency [0]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kk" xfId="87"/>
    <cellStyle name="LDGRTB" xfId="88"/>
    <cellStyle name="Linked Cell" xfId="89"/>
    <cellStyle name="Neutral" xfId="90"/>
    <cellStyle name="Normal 2" xfId="91"/>
    <cellStyle name="Note" xfId="92"/>
    <cellStyle name="Output" xfId="93"/>
    <cellStyle name="Percent" xfId="94"/>
    <cellStyle name="Percent 2" xfId="95"/>
    <cellStyle name="R00A" xfId="96"/>
    <cellStyle name="R00B" xfId="97"/>
    <cellStyle name="R00L" xfId="98"/>
    <cellStyle name="R01A" xfId="99"/>
    <cellStyle name="R01B" xfId="100"/>
    <cellStyle name="R01H" xfId="101"/>
    <cellStyle name="R01L" xfId="102"/>
    <cellStyle name="R02A" xfId="103"/>
    <cellStyle name="R02B" xfId="104"/>
    <cellStyle name="R02B 2" xfId="105"/>
    <cellStyle name="R02H" xfId="106"/>
    <cellStyle name="R02L" xfId="107"/>
    <cellStyle name="R03A" xfId="108"/>
    <cellStyle name="R03B" xfId="109"/>
    <cellStyle name="R03B 2" xfId="110"/>
    <cellStyle name="R03H" xfId="111"/>
    <cellStyle name="R03L" xfId="112"/>
    <cellStyle name="R04A" xfId="113"/>
    <cellStyle name="R04B" xfId="114"/>
    <cellStyle name="R04B 2" xfId="115"/>
    <cellStyle name="R04H" xfId="116"/>
    <cellStyle name="R04L" xfId="117"/>
    <cellStyle name="R05A" xfId="118"/>
    <cellStyle name="R05B" xfId="119"/>
    <cellStyle name="R05B 2" xfId="120"/>
    <cellStyle name="R05H" xfId="121"/>
    <cellStyle name="R05L" xfId="122"/>
    <cellStyle name="R06A" xfId="123"/>
    <cellStyle name="R06B" xfId="124"/>
    <cellStyle name="R06B 2" xfId="125"/>
    <cellStyle name="R06H" xfId="126"/>
    <cellStyle name="R06L" xfId="127"/>
    <cellStyle name="R07A" xfId="128"/>
    <cellStyle name="R07B" xfId="129"/>
    <cellStyle name="R07B 2" xfId="130"/>
    <cellStyle name="R07H" xfId="131"/>
    <cellStyle name="R07L" xfId="132"/>
    <cellStyle name="Title" xfId="133"/>
    <cellStyle name="Total" xfId="134"/>
    <cellStyle name="Warning Text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142875</xdr:rowOff>
    </xdr:from>
    <xdr:to>
      <xdr:col>3</xdr:col>
      <xdr:colOff>1190625</xdr:colOff>
      <xdr:row>5</xdr:row>
      <xdr:rowOff>200025</xdr:rowOff>
    </xdr:to>
    <xdr:pic>
      <xdr:nvPicPr>
        <xdr:cNvPr id="1" name="Picture 2" descr="cid:image001.jpg@01D173D2.DE712B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771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zoomScale="75" zoomScaleNormal="75" zoomScalePageLayoutView="0" workbookViewId="0" topLeftCell="B2">
      <pane ySplit="11" topLeftCell="A13" activePane="bottomLeft" state="frozen"/>
      <selection pane="topLeft" activeCell="B2" sqref="B2"/>
      <selection pane="bottomLeft" activeCell="F26" sqref="F26"/>
    </sheetView>
  </sheetViews>
  <sheetFormatPr defaultColWidth="9.140625" defaultRowHeight="12.75" outlineLevelRow="1"/>
  <cols>
    <col min="1" max="1" width="2.421875" style="1" hidden="1" customWidth="1"/>
    <col min="2" max="2" width="2.7109375" style="1" customWidth="1"/>
    <col min="3" max="3" width="10.28125" style="1" customWidth="1"/>
    <col min="4" max="4" width="37.57421875" style="1" customWidth="1"/>
    <col min="5" max="8" width="18.7109375" style="1" customWidth="1"/>
    <col min="9" max="9" width="23.28125" style="1" customWidth="1"/>
    <col min="10" max="10" width="18.7109375" style="1" customWidth="1"/>
    <col min="11" max="11" width="20.8515625" style="1" customWidth="1"/>
    <col min="12" max="12" width="18.7109375" style="1" customWidth="1"/>
    <col min="13" max="13" width="15.7109375" style="27" customWidth="1"/>
    <col min="14" max="14" width="14.00390625" style="1" bestFit="1" customWidth="1"/>
    <col min="15" max="15" width="9.140625" style="1" customWidth="1"/>
    <col min="16" max="16" width="19.7109375" style="1" bestFit="1" customWidth="1"/>
    <col min="17" max="17" width="10.7109375" style="1" bestFit="1" customWidth="1"/>
    <col min="18" max="16384" width="9.140625" style="1" customWidth="1"/>
  </cols>
  <sheetData>
    <row r="1" spans="1:13" s="4" customFormat="1" ht="15" customHeight="1" hidden="1">
      <c r="A1" s="4" t="s">
        <v>42</v>
      </c>
      <c r="C1" s="4" t="s">
        <v>36</v>
      </c>
      <c r="D1" s="4" t="s">
        <v>0</v>
      </c>
      <c r="E1" s="4" t="s">
        <v>27</v>
      </c>
      <c r="F1" s="4" t="s">
        <v>28</v>
      </c>
      <c r="G1" s="4" t="s">
        <v>6</v>
      </c>
      <c r="H1" s="4" t="s">
        <v>43</v>
      </c>
      <c r="I1" s="4" t="s">
        <v>44</v>
      </c>
      <c r="J1" s="4" t="s">
        <v>6</v>
      </c>
      <c r="K1" s="4" t="s">
        <v>33</v>
      </c>
      <c r="L1" s="4" t="s">
        <v>6</v>
      </c>
      <c r="M1" s="19" t="s">
        <v>6</v>
      </c>
    </row>
    <row r="2" spans="2:13" s="4" customFormat="1" ht="19.5">
      <c r="B2" s="12" t="s">
        <v>4</v>
      </c>
      <c r="C2" s="8"/>
      <c r="D2" s="8"/>
      <c r="E2" s="8"/>
      <c r="F2" s="8"/>
      <c r="G2" s="8"/>
      <c r="H2" s="8"/>
      <c r="I2" s="8"/>
      <c r="J2" s="8"/>
      <c r="K2" s="8"/>
      <c r="L2" s="8"/>
      <c r="M2" s="20"/>
    </row>
    <row r="3" spans="2:13" s="4" customFormat="1" ht="18">
      <c r="B3" s="7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  <c r="M3" s="20"/>
    </row>
    <row r="4" spans="2:13" s="3" customFormat="1" ht="18">
      <c r="B4" s="7" t="str">
        <f>"For Budget Fiscal Year "&amp;FISCALYR</f>
        <v>For Budget Fiscal Year 2018</v>
      </c>
      <c r="C4" s="7"/>
      <c r="D4" s="7"/>
      <c r="E4" s="7"/>
      <c r="F4" s="11"/>
      <c r="G4" s="7"/>
      <c r="H4" s="7"/>
      <c r="I4" s="11"/>
      <c r="J4" s="7"/>
      <c r="K4" s="7"/>
      <c r="L4" s="7"/>
      <c r="M4" s="21"/>
    </row>
    <row r="5" spans="2:13" s="3" customFormat="1" ht="18">
      <c r="B5" s="7" t="str">
        <f>"Through Period "&amp;PER</f>
        <v>Through Period 6</v>
      </c>
      <c r="C5" s="9"/>
      <c r="D5" s="9"/>
      <c r="E5" s="9"/>
      <c r="F5" s="10"/>
      <c r="G5" s="9"/>
      <c r="H5" s="9"/>
      <c r="I5" s="10"/>
      <c r="J5" s="9"/>
      <c r="K5" s="9"/>
      <c r="L5" s="9"/>
      <c r="M5" s="22"/>
    </row>
    <row r="6" spans="2:13" s="3" customFormat="1" ht="18">
      <c r="B6" s="7" t="str">
        <f>SFV&amp;" - "&amp;SFD</f>
        <v>5412 - BRIARGATE MAINTENANCE DISTRICT</v>
      </c>
      <c r="C6" s="9"/>
      <c r="D6" s="9"/>
      <c r="E6" s="9"/>
      <c r="F6" s="10"/>
      <c r="G6" s="9"/>
      <c r="H6" s="9"/>
      <c r="I6" s="10"/>
      <c r="J6" s="9"/>
      <c r="K6" s="9"/>
      <c r="L6" s="9"/>
      <c r="M6" s="22"/>
    </row>
    <row r="7" spans="12:13" s="3" customFormat="1" ht="14.25">
      <c r="L7" s="13" t="s">
        <v>29</v>
      </c>
      <c r="M7" s="14" t="str">
        <f>RID</f>
        <v>CSKK102</v>
      </c>
    </row>
    <row r="8" spans="12:13" s="3" customFormat="1" ht="14.25">
      <c r="L8" s="13" t="s">
        <v>30</v>
      </c>
      <c r="M8" s="14" t="str">
        <f>LYN</f>
        <v>CSKK102</v>
      </c>
    </row>
    <row r="9" spans="12:13" s="3" customFormat="1" ht="14.25">
      <c r="L9" s="13" t="s">
        <v>31</v>
      </c>
      <c r="M9" s="15">
        <f>NvsEndTime</f>
        <v>43287.01587962963</v>
      </c>
    </row>
    <row r="10" spans="12:13" s="3" customFormat="1" ht="15" thickBot="1">
      <c r="L10" s="13" t="s">
        <v>32</v>
      </c>
      <c r="M10" s="16">
        <f>NvsEndTime</f>
        <v>43287.01587962963</v>
      </c>
    </row>
    <row r="11" spans="5:13" s="3" customFormat="1" ht="27.75" customHeight="1" thickBot="1">
      <c r="E11" s="28" t="s">
        <v>8</v>
      </c>
      <c r="F11" s="29"/>
      <c r="G11" s="30"/>
      <c r="H11" s="28" t="s">
        <v>9</v>
      </c>
      <c r="I11" s="29"/>
      <c r="J11" s="30"/>
      <c r="M11" s="23"/>
    </row>
    <row r="12" spans="3:13" s="5" customFormat="1" ht="45">
      <c r="C12" s="6" t="s">
        <v>37</v>
      </c>
      <c r="D12" s="6" t="s">
        <v>38</v>
      </c>
      <c r="E12" s="6" t="s">
        <v>1</v>
      </c>
      <c r="F12" s="6" t="s">
        <v>2</v>
      </c>
      <c r="G12" s="6" t="s">
        <v>5</v>
      </c>
      <c r="H12" s="6" t="s">
        <v>1</v>
      </c>
      <c r="I12" s="6" t="s">
        <v>2</v>
      </c>
      <c r="J12" s="6" t="s">
        <v>5</v>
      </c>
      <c r="K12" s="6" t="s">
        <v>35</v>
      </c>
      <c r="L12" s="6" t="s">
        <v>7</v>
      </c>
      <c r="M12" s="24" t="s">
        <v>3</v>
      </c>
    </row>
    <row r="14" s="2" customFormat="1" ht="12.75">
      <c r="M14" s="25"/>
    </row>
    <row r="15" spans="1:13" s="31" customFormat="1" ht="14.25" outlineLevel="1">
      <c r="A15" s="31" t="s">
        <v>45</v>
      </c>
      <c r="C15" s="32" t="s">
        <v>93</v>
      </c>
      <c r="D15" s="32" t="s">
        <v>94</v>
      </c>
      <c r="E15" s="33">
        <v>0</v>
      </c>
      <c r="F15" s="33">
        <v>12851.79</v>
      </c>
      <c r="G15" s="33">
        <f aca="true" t="shared" si="0" ref="G15:G62">E15+F15</f>
        <v>12851.79</v>
      </c>
      <c r="H15" s="33">
        <v>0</v>
      </c>
      <c r="I15" s="33">
        <v>84643.74</v>
      </c>
      <c r="J15" s="33">
        <f aca="true" t="shared" si="1" ref="J15:J62">H15+I15</f>
        <v>84643.74</v>
      </c>
      <c r="K15" s="33">
        <v>257716</v>
      </c>
      <c r="L15" s="33">
        <f aca="true" t="shared" si="2" ref="L15:L62">K15-J15</f>
        <v>173072.26</v>
      </c>
      <c r="M15" s="34">
        <f aca="true" t="shared" si="3" ref="M15:M62">IF(K15=0,0,L15/K15)</f>
        <v>0.6715619519160627</v>
      </c>
    </row>
    <row r="16" spans="1:13" s="31" customFormat="1" ht="14.25" outlineLevel="1">
      <c r="A16" s="31" t="s">
        <v>46</v>
      </c>
      <c r="C16" s="32" t="s">
        <v>95</v>
      </c>
      <c r="D16" s="32" t="s">
        <v>96</v>
      </c>
      <c r="E16" s="33">
        <v>0</v>
      </c>
      <c r="F16" s="33">
        <v>13.31</v>
      </c>
      <c r="G16" s="33">
        <f t="shared" si="0"/>
        <v>13.31</v>
      </c>
      <c r="H16" s="33">
        <v>0</v>
      </c>
      <c r="I16" s="33">
        <v>92.18</v>
      </c>
      <c r="J16" s="33">
        <f t="shared" si="1"/>
        <v>92.18</v>
      </c>
      <c r="K16" s="33">
        <v>2000</v>
      </c>
      <c r="L16" s="33">
        <f t="shared" si="2"/>
        <v>1907.82</v>
      </c>
      <c r="M16" s="34">
        <f t="shared" si="3"/>
        <v>0.9539099999999999</v>
      </c>
    </row>
    <row r="17" spans="1:13" s="31" customFormat="1" ht="14.25" outlineLevel="1">
      <c r="A17" s="31" t="s">
        <v>47</v>
      </c>
      <c r="C17" s="32" t="s">
        <v>97</v>
      </c>
      <c r="D17" s="32" t="s">
        <v>98</v>
      </c>
      <c r="E17" s="33">
        <v>0</v>
      </c>
      <c r="F17" s="33">
        <v>8185.75</v>
      </c>
      <c r="G17" s="33">
        <f t="shared" si="0"/>
        <v>8185.75</v>
      </c>
      <c r="H17" s="33">
        <v>0</v>
      </c>
      <c r="I17" s="33">
        <v>9817.5</v>
      </c>
      <c r="J17" s="33">
        <f t="shared" si="1"/>
        <v>9817.5</v>
      </c>
      <c r="K17" s="33">
        <v>50000</v>
      </c>
      <c r="L17" s="33">
        <f t="shared" si="2"/>
        <v>40182.5</v>
      </c>
      <c r="M17" s="34">
        <f t="shared" si="3"/>
        <v>0.80365</v>
      </c>
    </row>
    <row r="18" spans="1:13" s="31" customFormat="1" ht="14.25" outlineLevel="1">
      <c r="A18" s="31" t="s">
        <v>48</v>
      </c>
      <c r="C18" s="32" t="s">
        <v>99</v>
      </c>
      <c r="D18" s="32" t="s">
        <v>100</v>
      </c>
      <c r="E18" s="33">
        <v>0</v>
      </c>
      <c r="F18" s="33">
        <v>0</v>
      </c>
      <c r="G18" s="33">
        <f t="shared" si="0"/>
        <v>0</v>
      </c>
      <c r="H18" s="33">
        <v>0</v>
      </c>
      <c r="I18" s="33">
        <v>2992.94</v>
      </c>
      <c r="J18" s="33">
        <f t="shared" si="1"/>
        <v>2992.94</v>
      </c>
      <c r="K18" s="33">
        <v>0</v>
      </c>
      <c r="L18" s="33">
        <f t="shared" si="2"/>
        <v>-2992.94</v>
      </c>
      <c r="M18" s="34">
        <f t="shared" si="3"/>
        <v>0</v>
      </c>
    </row>
    <row r="19" spans="1:13" s="31" customFormat="1" ht="14.25" outlineLevel="1">
      <c r="A19" s="31" t="s">
        <v>49</v>
      </c>
      <c r="C19" s="32" t="s">
        <v>101</v>
      </c>
      <c r="D19" s="32" t="s">
        <v>102</v>
      </c>
      <c r="E19" s="33">
        <v>0</v>
      </c>
      <c r="F19" s="33">
        <v>0</v>
      </c>
      <c r="G19" s="33">
        <f t="shared" si="0"/>
        <v>0</v>
      </c>
      <c r="H19" s="33">
        <v>0</v>
      </c>
      <c r="I19" s="33">
        <v>0</v>
      </c>
      <c r="J19" s="33">
        <f t="shared" si="1"/>
        <v>0</v>
      </c>
      <c r="K19" s="33">
        <v>45032</v>
      </c>
      <c r="L19" s="33">
        <f t="shared" si="2"/>
        <v>45032</v>
      </c>
      <c r="M19" s="34">
        <f t="shared" si="3"/>
        <v>1</v>
      </c>
    </row>
    <row r="20" spans="1:13" s="31" customFormat="1" ht="14.25" outlineLevel="1">
      <c r="A20" s="31" t="s">
        <v>50</v>
      </c>
      <c r="C20" s="32" t="s">
        <v>103</v>
      </c>
      <c r="D20" s="32" t="s">
        <v>104</v>
      </c>
      <c r="E20" s="33">
        <v>0</v>
      </c>
      <c r="F20" s="33">
        <v>2952.8</v>
      </c>
      <c r="G20" s="33">
        <f t="shared" si="0"/>
        <v>2952.8</v>
      </c>
      <c r="H20" s="33">
        <v>0</v>
      </c>
      <c r="I20" s="33">
        <v>13199.47</v>
      </c>
      <c r="J20" s="33">
        <f t="shared" si="1"/>
        <v>13199.47</v>
      </c>
      <c r="K20" s="33">
        <v>41661</v>
      </c>
      <c r="L20" s="33">
        <f t="shared" si="2"/>
        <v>28461.53</v>
      </c>
      <c r="M20" s="34">
        <f t="shared" si="3"/>
        <v>0.6831696310698254</v>
      </c>
    </row>
    <row r="21" spans="1:13" s="31" customFormat="1" ht="14.25" outlineLevel="1">
      <c r="A21" s="31" t="s">
        <v>51</v>
      </c>
      <c r="C21" s="32" t="s">
        <v>105</v>
      </c>
      <c r="D21" s="32" t="s">
        <v>106</v>
      </c>
      <c r="E21" s="33">
        <v>0</v>
      </c>
      <c r="F21" s="33">
        <v>883.79</v>
      </c>
      <c r="G21" s="33">
        <f t="shared" si="0"/>
        <v>883.79</v>
      </c>
      <c r="H21" s="33">
        <v>0</v>
      </c>
      <c r="I21" s="33">
        <v>3848.63</v>
      </c>
      <c r="J21" s="33">
        <f t="shared" si="1"/>
        <v>3848.63</v>
      </c>
      <c r="K21" s="33">
        <v>10650</v>
      </c>
      <c r="L21" s="33">
        <f t="shared" si="2"/>
        <v>6801.37</v>
      </c>
      <c r="M21" s="34">
        <f t="shared" si="3"/>
        <v>0.6386262910798122</v>
      </c>
    </row>
    <row r="22" spans="1:13" s="31" customFormat="1" ht="14.25" outlineLevel="1">
      <c r="A22" s="31" t="s">
        <v>52</v>
      </c>
      <c r="C22" s="32" t="s">
        <v>107</v>
      </c>
      <c r="D22" s="32" t="s">
        <v>108</v>
      </c>
      <c r="E22" s="33">
        <v>0</v>
      </c>
      <c r="F22" s="33">
        <v>38.78</v>
      </c>
      <c r="G22" s="33">
        <f t="shared" si="0"/>
        <v>38.78</v>
      </c>
      <c r="H22" s="33">
        <v>0</v>
      </c>
      <c r="I22" s="33">
        <v>262.18</v>
      </c>
      <c r="J22" s="33">
        <f t="shared" si="1"/>
        <v>262.18</v>
      </c>
      <c r="K22" s="33">
        <v>814</v>
      </c>
      <c r="L22" s="33">
        <f t="shared" si="2"/>
        <v>551.8199999999999</v>
      </c>
      <c r="M22" s="34">
        <f t="shared" si="3"/>
        <v>0.6779115479115478</v>
      </c>
    </row>
    <row r="23" spans="1:13" s="31" customFormat="1" ht="14.25" outlineLevel="1">
      <c r="A23" s="31" t="s">
        <v>53</v>
      </c>
      <c r="C23" s="32" t="s">
        <v>109</v>
      </c>
      <c r="D23" s="32" t="s">
        <v>110</v>
      </c>
      <c r="E23" s="33">
        <v>0</v>
      </c>
      <c r="F23" s="33">
        <v>103</v>
      </c>
      <c r="G23" s="33">
        <f t="shared" si="0"/>
        <v>103</v>
      </c>
      <c r="H23" s="33">
        <v>0</v>
      </c>
      <c r="I23" s="33">
        <v>657.5</v>
      </c>
      <c r="J23" s="33">
        <f t="shared" si="1"/>
        <v>657.5</v>
      </c>
      <c r="K23" s="33">
        <v>1682</v>
      </c>
      <c r="L23" s="33">
        <f t="shared" si="2"/>
        <v>1024.5</v>
      </c>
      <c r="M23" s="34">
        <f t="shared" si="3"/>
        <v>0.6090963139120095</v>
      </c>
    </row>
    <row r="24" spans="1:13" s="31" customFormat="1" ht="14.25" outlineLevel="1">
      <c r="A24" s="31" t="s">
        <v>54</v>
      </c>
      <c r="C24" s="32" t="s">
        <v>111</v>
      </c>
      <c r="D24" s="32" t="s">
        <v>112</v>
      </c>
      <c r="E24" s="33">
        <v>0</v>
      </c>
      <c r="F24" s="33">
        <v>91.4</v>
      </c>
      <c r="G24" s="33">
        <f t="shared" si="0"/>
        <v>91.4</v>
      </c>
      <c r="H24" s="33">
        <v>0</v>
      </c>
      <c r="I24" s="33">
        <v>548.4</v>
      </c>
      <c r="J24" s="33">
        <f t="shared" si="1"/>
        <v>548.4</v>
      </c>
      <c r="K24" s="33">
        <v>0</v>
      </c>
      <c r="L24" s="33">
        <f t="shared" si="2"/>
        <v>-548.4</v>
      </c>
      <c r="M24" s="34">
        <f t="shared" si="3"/>
        <v>0</v>
      </c>
    </row>
    <row r="25" spans="1:13" s="31" customFormat="1" ht="14.25" outlineLevel="1">
      <c r="A25" s="31" t="s">
        <v>55</v>
      </c>
      <c r="C25" s="32" t="s">
        <v>113</v>
      </c>
      <c r="D25" s="32" t="s">
        <v>114</v>
      </c>
      <c r="E25" s="33">
        <v>0</v>
      </c>
      <c r="F25" s="33">
        <v>313.75</v>
      </c>
      <c r="G25" s="33">
        <f t="shared" si="0"/>
        <v>313.75</v>
      </c>
      <c r="H25" s="33">
        <v>0</v>
      </c>
      <c r="I25" s="33">
        <v>1401.25</v>
      </c>
      <c r="J25" s="33">
        <f t="shared" si="1"/>
        <v>1401.25</v>
      </c>
      <c r="K25" s="33">
        <v>4410</v>
      </c>
      <c r="L25" s="33">
        <f t="shared" si="2"/>
        <v>3008.75</v>
      </c>
      <c r="M25" s="34">
        <f t="shared" si="3"/>
        <v>0.6822562358276644</v>
      </c>
    </row>
    <row r="26" spans="1:13" s="31" customFormat="1" ht="14.25" outlineLevel="1">
      <c r="A26" s="31" t="s">
        <v>56</v>
      </c>
      <c r="C26" s="32" t="s">
        <v>115</v>
      </c>
      <c r="D26" s="32" t="s">
        <v>116</v>
      </c>
      <c r="E26" s="33">
        <v>0</v>
      </c>
      <c r="F26" s="33">
        <v>749</v>
      </c>
      <c r="G26" s="33">
        <f t="shared" si="0"/>
        <v>749</v>
      </c>
      <c r="H26" s="33">
        <v>0</v>
      </c>
      <c r="I26" s="33">
        <v>4119.5</v>
      </c>
      <c r="J26" s="33">
        <f t="shared" si="1"/>
        <v>4119.5</v>
      </c>
      <c r="K26" s="33">
        <v>9010</v>
      </c>
      <c r="L26" s="33">
        <f t="shared" si="2"/>
        <v>4890.5</v>
      </c>
      <c r="M26" s="34">
        <f t="shared" si="3"/>
        <v>0.5427857935627081</v>
      </c>
    </row>
    <row r="27" spans="1:13" s="31" customFormat="1" ht="14.25" outlineLevel="1">
      <c r="A27" s="31" t="s">
        <v>57</v>
      </c>
      <c r="C27" s="32" t="s">
        <v>117</v>
      </c>
      <c r="D27" s="32" t="s">
        <v>118</v>
      </c>
      <c r="E27" s="33">
        <v>0</v>
      </c>
      <c r="F27" s="33">
        <v>1114.5</v>
      </c>
      <c r="G27" s="33">
        <f t="shared" si="0"/>
        <v>1114.5</v>
      </c>
      <c r="H27" s="33">
        <v>0</v>
      </c>
      <c r="I27" s="33">
        <v>7006.25</v>
      </c>
      <c r="J27" s="33">
        <f t="shared" si="1"/>
        <v>7006.25</v>
      </c>
      <c r="K27" s="33">
        <v>22694</v>
      </c>
      <c r="L27" s="33">
        <f t="shared" si="2"/>
        <v>15687.75</v>
      </c>
      <c r="M27" s="34">
        <f t="shared" si="3"/>
        <v>0.6912730237067066</v>
      </c>
    </row>
    <row r="28" spans="1:13" s="31" customFormat="1" ht="14.25" outlineLevel="1">
      <c r="A28" s="31" t="s">
        <v>58</v>
      </c>
      <c r="C28" s="32" t="s">
        <v>119</v>
      </c>
      <c r="D28" s="32" t="s">
        <v>120</v>
      </c>
      <c r="E28" s="33">
        <v>0</v>
      </c>
      <c r="F28" s="33">
        <v>145.82</v>
      </c>
      <c r="G28" s="33">
        <f t="shared" si="0"/>
        <v>145.82</v>
      </c>
      <c r="H28" s="33">
        <v>0</v>
      </c>
      <c r="I28" s="33">
        <v>979.24</v>
      </c>
      <c r="J28" s="33">
        <f t="shared" si="1"/>
        <v>979.24</v>
      </c>
      <c r="K28" s="33">
        <v>1750</v>
      </c>
      <c r="L28" s="33">
        <f t="shared" si="2"/>
        <v>770.76</v>
      </c>
      <c r="M28" s="34">
        <f t="shared" si="3"/>
        <v>0.4404342857142857</v>
      </c>
    </row>
    <row r="29" spans="1:13" s="31" customFormat="1" ht="14.25" outlineLevel="1">
      <c r="A29" s="31" t="s">
        <v>59</v>
      </c>
      <c r="C29" s="32" t="s">
        <v>121</v>
      </c>
      <c r="D29" s="32" t="s">
        <v>122</v>
      </c>
      <c r="E29" s="33">
        <v>0</v>
      </c>
      <c r="F29" s="33">
        <v>119.4</v>
      </c>
      <c r="G29" s="33">
        <f t="shared" si="0"/>
        <v>119.4</v>
      </c>
      <c r="H29" s="33">
        <v>0</v>
      </c>
      <c r="I29" s="33">
        <v>119.4</v>
      </c>
      <c r="J29" s="33">
        <f t="shared" si="1"/>
        <v>119.4</v>
      </c>
      <c r="K29" s="33">
        <v>0</v>
      </c>
      <c r="L29" s="33">
        <f t="shared" si="2"/>
        <v>-119.4</v>
      </c>
      <c r="M29" s="34">
        <f t="shared" si="3"/>
        <v>0</v>
      </c>
    </row>
    <row r="30" spans="1:13" s="31" customFormat="1" ht="14.25" outlineLevel="1">
      <c r="A30" s="31" t="s">
        <v>60</v>
      </c>
      <c r="C30" s="32" t="s">
        <v>123</v>
      </c>
      <c r="D30" s="32" t="s">
        <v>124</v>
      </c>
      <c r="E30" s="33">
        <v>0</v>
      </c>
      <c r="F30" s="33">
        <v>183.41</v>
      </c>
      <c r="G30" s="33">
        <f t="shared" si="0"/>
        <v>183.41</v>
      </c>
      <c r="H30" s="33">
        <v>0</v>
      </c>
      <c r="I30" s="33">
        <v>807.65</v>
      </c>
      <c r="J30" s="33">
        <f t="shared" si="1"/>
        <v>807.65</v>
      </c>
      <c r="K30" s="33">
        <v>4000</v>
      </c>
      <c r="L30" s="33">
        <f t="shared" si="2"/>
        <v>3192.35</v>
      </c>
      <c r="M30" s="34">
        <f t="shared" si="3"/>
        <v>0.7980875</v>
      </c>
    </row>
    <row r="31" spans="1:13" s="31" customFormat="1" ht="14.25" outlineLevel="1">
      <c r="A31" s="31" t="s">
        <v>61</v>
      </c>
      <c r="C31" s="32" t="s">
        <v>125</v>
      </c>
      <c r="D31" s="32" t="s">
        <v>126</v>
      </c>
      <c r="E31" s="33">
        <v>0</v>
      </c>
      <c r="F31" s="33">
        <v>0</v>
      </c>
      <c r="G31" s="33">
        <f t="shared" si="0"/>
        <v>0</v>
      </c>
      <c r="H31" s="33">
        <v>0</v>
      </c>
      <c r="I31" s="33">
        <v>528.91</v>
      </c>
      <c r="J31" s="33">
        <f t="shared" si="1"/>
        <v>528.91</v>
      </c>
      <c r="K31" s="33">
        <v>1500</v>
      </c>
      <c r="L31" s="33">
        <f t="shared" si="2"/>
        <v>971.09</v>
      </c>
      <c r="M31" s="34">
        <f t="shared" si="3"/>
        <v>0.6473933333333334</v>
      </c>
    </row>
    <row r="32" spans="1:13" s="31" customFormat="1" ht="14.25" outlineLevel="1">
      <c r="A32" s="31" t="s">
        <v>62</v>
      </c>
      <c r="C32" s="32" t="s">
        <v>127</v>
      </c>
      <c r="D32" s="32" t="s">
        <v>128</v>
      </c>
      <c r="E32" s="33">
        <v>0</v>
      </c>
      <c r="F32" s="33">
        <v>652.05</v>
      </c>
      <c r="G32" s="33">
        <f t="shared" si="0"/>
        <v>652.05</v>
      </c>
      <c r="H32" s="33">
        <v>0</v>
      </c>
      <c r="I32" s="33">
        <v>759.32</v>
      </c>
      <c r="J32" s="33">
        <f t="shared" si="1"/>
        <v>759.32</v>
      </c>
      <c r="K32" s="33">
        <v>4000</v>
      </c>
      <c r="L32" s="33">
        <f t="shared" si="2"/>
        <v>3240.68</v>
      </c>
      <c r="M32" s="34">
        <f t="shared" si="3"/>
        <v>0.81017</v>
      </c>
    </row>
    <row r="33" spans="1:13" s="31" customFormat="1" ht="14.25" outlineLevel="1">
      <c r="A33" s="31" t="s">
        <v>63</v>
      </c>
      <c r="C33" s="32" t="s">
        <v>129</v>
      </c>
      <c r="D33" s="32" t="s">
        <v>130</v>
      </c>
      <c r="E33" s="33">
        <v>0</v>
      </c>
      <c r="F33" s="33">
        <v>383.84</v>
      </c>
      <c r="G33" s="33">
        <f t="shared" si="0"/>
        <v>383.84</v>
      </c>
      <c r="H33" s="33">
        <v>0</v>
      </c>
      <c r="I33" s="33">
        <v>427.64</v>
      </c>
      <c r="J33" s="33">
        <f t="shared" si="1"/>
        <v>427.64</v>
      </c>
      <c r="K33" s="33">
        <v>5000</v>
      </c>
      <c r="L33" s="33">
        <f t="shared" si="2"/>
        <v>4572.36</v>
      </c>
      <c r="M33" s="34">
        <f t="shared" si="3"/>
        <v>0.914472</v>
      </c>
    </row>
    <row r="34" spans="1:13" s="31" customFormat="1" ht="14.25" outlineLevel="1">
      <c r="A34" s="31" t="s">
        <v>64</v>
      </c>
      <c r="C34" s="32" t="s">
        <v>131</v>
      </c>
      <c r="D34" s="32" t="s">
        <v>132</v>
      </c>
      <c r="E34" s="33">
        <v>0</v>
      </c>
      <c r="F34" s="33">
        <v>0</v>
      </c>
      <c r="G34" s="33">
        <f t="shared" si="0"/>
        <v>0</v>
      </c>
      <c r="H34" s="33">
        <v>0</v>
      </c>
      <c r="I34" s="33">
        <v>0</v>
      </c>
      <c r="J34" s="33">
        <f t="shared" si="1"/>
        <v>0</v>
      </c>
      <c r="K34" s="33">
        <v>4000</v>
      </c>
      <c r="L34" s="33">
        <f t="shared" si="2"/>
        <v>4000</v>
      </c>
      <c r="M34" s="34">
        <f t="shared" si="3"/>
        <v>1</v>
      </c>
    </row>
    <row r="35" spans="1:13" s="31" customFormat="1" ht="14.25" outlineLevel="1">
      <c r="A35" s="31" t="s">
        <v>65</v>
      </c>
      <c r="C35" s="32" t="s">
        <v>133</v>
      </c>
      <c r="D35" s="32" t="s">
        <v>134</v>
      </c>
      <c r="E35" s="33">
        <v>0</v>
      </c>
      <c r="F35" s="33">
        <v>0</v>
      </c>
      <c r="G35" s="33">
        <f t="shared" si="0"/>
        <v>0</v>
      </c>
      <c r="H35" s="33">
        <v>0</v>
      </c>
      <c r="I35" s="33">
        <v>0</v>
      </c>
      <c r="J35" s="33">
        <f t="shared" si="1"/>
        <v>0</v>
      </c>
      <c r="K35" s="33">
        <v>1000</v>
      </c>
      <c r="L35" s="33">
        <f t="shared" si="2"/>
        <v>1000</v>
      </c>
      <c r="M35" s="34">
        <f t="shared" si="3"/>
        <v>1</v>
      </c>
    </row>
    <row r="36" spans="1:13" s="31" customFormat="1" ht="14.25" outlineLevel="1">
      <c r="A36" s="31" t="s">
        <v>66</v>
      </c>
      <c r="C36" s="32" t="s">
        <v>135</v>
      </c>
      <c r="D36" s="32" t="s">
        <v>136</v>
      </c>
      <c r="E36" s="33">
        <v>0</v>
      </c>
      <c r="F36" s="33">
        <v>0</v>
      </c>
      <c r="G36" s="33">
        <f t="shared" si="0"/>
        <v>0</v>
      </c>
      <c r="H36" s="33">
        <v>0</v>
      </c>
      <c r="I36" s="33">
        <v>0</v>
      </c>
      <c r="J36" s="33">
        <f t="shared" si="1"/>
        <v>0</v>
      </c>
      <c r="K36" s="33">
        <v>2500</v>
      </c>
      <c r="L36" s="33">
        <f t="shared" si="2"/>
        <v>2500</v>
      </c>
      <c r="M36" s="34">
        <f t="shared" si="3"/>
        <v>1</v>
      </c>
    </row>
    <row r="37" spans="1:13" s="31" customFormat="1" ht="14.25" outlineLevel="1">
      <c r="A37" s="31" t="s">
        <v>67</v>
      </c>
      <c r="C37" s="32" t="s">
        <v>137</v>
      </c>
      <c r="D37" s="32" t="s">
        <v>138</v>
      </c>
      <c r="E37" s="33">
        <v>0</v>
      </c>
      <c r="F37" s="33">
        <v>951.43</v>
      </c>
      <c r="G37" s="33">
        <f t="shared" si="0"/>
        <v>951.43</v>
      </c>
      <c r="H37" s="33">
        <v>0</v>
      </c>
      <c r="I37" s="33">
        <v>2276.24</v>
      </c>
      <c r="J37" s="33">
        <f t="shared" si="1"/>
        <v>2276.24</v>
      </c>
      <c r="K37" s="33">
        <v>9500</v>
      </c>
      <c r="L37" s="33">
        <f t="shared" si="2"/>
        <v>7223.76</v>
      </c>
      <c r="M37" s="34">
        <f t="shared" si="3"/>
        <v>0.7603957894736842</v>
      </c>
    </row>
    <row r="38" spans="1:13" s="31" customFormat="1" ht="14.25" outlineLevel="1">
      <c r="A38" s="31" t="s">
        <v>68</v>
      </c>
      <c r="C38" s="32" t="s">
        <v>139</v>
      </c>
      <c r="D38" s="32" t="s">
        <v>140</v>
      </c>
      <c r="E38" s="33">
        <v>0</v>
      </c>
      <c r="F38" s="33">
        <v>0</v>
      </c>
      <c r="G38" s="33">
        <f t="shared" si="0"/>
        <v>0</v>
      </c>
      <c r="H38" s="33">
        <v>0</v>
      </c>
      <c r="I38" s="33">
        <v>141.45</v>
      </c>
      <c r="J38" s="33">
        <f t="shared" si="1"/>
        <v>141.45</v>
      </c>
      <c r="K38" s="33">
        <v>0</v>
      </c>
      <c r="L38" s="33">
        <f t="shared" si="2"/>
        <v>-141.45</v>
      </c>
      <c r="M38" s="34">
        <f t="shared" si="3"/>
        <v>0</v>
      </c>
    </row>
    <row r="39" spans="1:13" s="31" customFormat="1" ht="14.25" outlineLevel="1">
      <c r="A39" s="31" t="s">
        <v>69</v>
      </c>
      <c r="C39" s="32" t="s">
        <v>141</v>
      </c>
      <c r="D39" s="32" t="s">
        <v>142</v>
      </c>
      <c r="E39" s="33">
        <v>0</v>
      </c>
      <c r="F39" s="33">
        <v>365.63</v>
      </c>
      <c r="G39" s="33">
        <f t="shared" si="0"/>
        <v>365.63</v>
      </c>
      <c r="H39" s="33">
        <v>5049.15</v>
      </c>
      <c r="I39" s="33">
        <v>905.01</v>
      </c>
      <c r="J39" s="33">
        <f t="shared" si="1"/>
        <v>5954.16</v>
      </c>
      <c r="K39" s="33">
        <v>15000</v>
      </c>
      <c r="L39" s="33">
        <f t="shared" si="2"/>
        <v>9045.84</v>
      </c>
      <c r="M39" s="34">
        <f t="shared" si="3"/>
        <v>0.603056</v>
      </c>
    </row>
    <row r="40" spans="1:13" s="31" customFormat="1" ht="14.25" outlineLevel="1">
      <c r="A40" s="31" t="s">
        <v>70</v>
      </c>
      <c r="C40" s="32" t="s">
        <v>143</v>
      </c>
      <c r="D40" s="32" t="s">
        <v>144</v>
      </c>
      <c r="E40" s="33">
        <v>0</v>
      </c>
      <c r="F40" s="33">
        <v>0</v>
      </c>
      <c r="G40" s="33">
        <f t="shared" si="0"/>
        <v>0</v>
      </c>
      <c r="H40" s="33">
        <v>0</v>
      </c>
      <c r="I40" s="33">
        <v>0</v>
      </c>
      <c r="J40" s="33">
        <f t="shared" si="1"/>
        <v>0</v>
      </c>
      <c r="K40" s="33">
        <v>250</v>
      </c>
      <c r="L40" s="33">
        <f t="shared" si="2"/>
        <v>250</v>
      </c>
      <c r="M40" s="34">
        <f t="shared" si="3"/>
        <v>1</v>
      </c>
    </row>
    <row r="41" spans="1:13" s="31" customFormat="1" ht="14.25" outlineLevel="1">
      <c r="A41" s="31" t="s">
        <v>71</v>
      </c>
      <c r="C41" s="32" t="s">
        <v>145</v>
      </c>
      <c r="D41" s="32" t="s">
        <v>146</v>
      </c>
      <c r="E41" s="33">
        <v>0</v>
      </c>
      <c r="F41" s="33">
        <v>0</v>
      </c>
      <c r="G41" s="33">
        <f t="shared" si="0"/>
        <v>0</v>
      </c>
      <c r="H41" s="33">
        <v>0</v>
      </c>
      <c r="I41" s="33">
        <v>0</v>
      </c>
      <c r="J41" s="33">
        <f t="shared" si="1"/>
        <v>0</v>
      </c>
      <c r="K41" s="33">
        <v>250</v>
      </c>
      <c r="L41" s="33">
        <f t="shared" si="2"/>
        <v>250</v>
      </c>
      <c r="M41" s="34">
        <f t="shared" si="3"/>
        <v>1</v>
      </c>
    </row>
    <row r="42" spans="1:13" s="31" customFormat="1" ht="14.25" outlineLevel="1">
      <c r="A42" s="31" t="s">
        <v>72</v>
      </c>
      <c r="C42" s="32" t="s">
        <v>147</v>
      </c>
      <c r="D42" s="32" t="s">
        <v>148</v>
      </c>
      <c r="E42" s="33">
        <v>0</v>
      </c>
      <c r="F42" s="33">
        <v>0</v>
      </c>
      <c r="G42" s="33">
        <f t="shared" si="0"/>
        <v>0</v>
      </c>
      <c r="H42" s="33">
        <v>0</v>
      </c>
      <c r="I42" s="33">
        <v>0</v>
      </c>
      <c r="J42" s="33">
        <f t="shared" si="1"/>
        <v>0</v>
      </c>
      <c r="K42" s="33">
        <v>250</v>
      </c>
      <c r="L42" s="33">
        <f t="shared" si="2"/>
        <v>250</v>
      </c>
      <c r="M42" s="34">
        <f t="shared" si="3"/>
        <v>1</v>
      </c>
    </row>
    <row r="43" spans="1:13" s="31" customFormat="1" ht="14.25" outlineLevel="1">
      <c r="A43" s="31" t="s">
        <v>73</v>
      </c>
      <c r="C43" s="32" t="s">
        <v>149</v>
      </c>
      <c r="D43" s="32" t="s">
        <v>150</v>
      </c>
      <c r="E43" s="33">
        <v>0</v>
      </c>
      <c r="F43" s="33">
        <v>0</v>
      </c>
      <c r="G43" s="33">
        <f t="shared" si="0"/>
        <v>0</v>
      </c>
      <c r="H43" s="33">
        <v>0</v>
      </c>
      <c r="I43" s="33">
        <v>66.34</v>
      </c>
      <c r="J43" s="33">
        <f t="shared" si="1"/>
        <v>66.34</v>
      </c>
      <c r="K43" s="33">
        <v>330</v>
      </c>
      <c r="L43" s="33">
        <f t="shared" si="2"/>
        <v>263.65999999999997</v>
      </c>
      <c r="M43" s="34">
        <f t="shared" si="3"/>
        <v>0.7989696969696969</v>
      </c>
    </row>
    <row r="44" spans="1:13" s="31" customFormat="1" ht="14.25" outlineLevel="1">
      <c r="A44" s="31" t="s">
        <v>74</v>
      </c>
      <c r="C44" s="32" t="s">
        <v>151</v>
      </c>
      <c r="D44" s="32" t="s">
        <v>152</v>
      </c>
      <c r="E44" s="33">
        <v>0</v>
      </c>
      <c r="F44" s="33">
        <v>0</v>
      </c>
      <c r="G44" s="33">
        <f t="shared" si="0"/>
        <v>0</v>
      </c>
      <c r="H44" s="33">
        <v>0</v>
      </c>
      <c r="I44" s="33">
        <v>700.63</v>
      </c>
      <c r="J44" s="33">
        <f t="shared" si="1"/>
        <v>700.63</v>
      </c>
      <c r="K44" s="33">
        <v>5000</v>
      </c>
      <c r="L44" s="33">
        <f t="shared" si="2"/>
        <v>4299.37</v>
      </c>
      <c r="M44" s="34">
        <f t="shared" si="3"/>
        <v>0.859874</v>
      </c>
    </row>
    <row r="45" spans="1:13" s="31" customFormat="1" ht="14.25" outlineLevel="1">
      <c r="A45" s="31" t="s">
        <v>75</v>
      </c>
      <c r="C45" s="32" t="s">
        <v>153</v>
      </c>
      <c r="D45" s="32" t="s">
        <v>154</v>
      </c>
      <c r="E45" s="33">
        <v>0</v>
      </c>
      <c r="F45" s="33">
        <v>0</v>
      </c>
      <c r="G45" s="33">
        <f t="shared" si="0"/>
        <v>0</v>
      </c>
      <c r="H45" s="33">
        <v>0</v>
      </c>
      <c r="I45" s="33">
        <v>589.36</v>
      </c>
      <c r="J45" s="33">
        <f t="shared" si="1"/>
        <v>589.36</v>
      </c>
      <c r="K45" s="33">
        <v>0</v>
      </c>
      <c r="L45" s="33">
        <f t="shared" si="2"/>
        <v>-589.36</v>
      </c>
      <c r="M45" s="34">
        <f t="shared" si="3"/>
        <v>0</v>
      </c>
    </row>
    <row r="46" spans="1:13" s="31" customFormat="1" ht="14.25" outlineLevel="1">
      <c r="A46" s="31" t="s">
        <v>76</v>
      </c>
      <c r="C46" s="32" t="s">
        <v>155</v>
      </c>
      <c r="D46" s="32" t="s">
        <v>156</v>
      </c>
      <c r="E46" s="33">
        <v>0</v>
      </c>
      <c r="F46" s="33">
        <v>0</v>
      </c>
      <c r="G46" s="33">
        <f t="shared" si="0"/>
        <v>0</v>
      </c>
      <c r="H46" s="33">
        <v>0</v>
      </c>
      <c r="I46" s="33">
        <v>0</v>
      </c>
      <c r="J46" s="33">
        <f t="shared" si="1"/>
        <v>0</v>
      </c>
      <c r="K46" s="33">
        <v>700</v>
      </c>
      <c r="L46" s="33">
        <f t="shared" si="2"/>
        <v>700</v>
      </c>
      <c r="M46" s="34">
        <f t="shared" si="3"/>
        <v>1</v>
      </c>
    </row>
    <row r="47" spans="1:13" s="31" customFormat="1" ht="14.25" outlineLevel="1">
      <c r="A47" s="31" t="s">
        <v>77</v>
      </c>
      <c r="C47" s="32" t="s">
        <v>157</v>
      </c>
      <c r="D47" s="32" t="s">
        <v>158</v>
      </c>
      <c r="E47" s="33">
        <v>0</v>
      </c>
      <c r="F47" s="33">
        <v>0</v>
      </c>
      <c r="G47" s="33">
        <f t="shared" si="0"/>
        <v>0</v>
      </c>
      <c r="H47" s="33">
        <v>0</v>
      </c>
      <c r="I47" s="33">
        <v>0</v>
      </c>
      <c r="J47" s="33">
        <f t="shared" si="1"/>
        <v>0</v>
      </c>
      <c r="K47" s="33">
        <v>100</v>
      </c>
      <c r="L47" s="33">
        <f t="shared" si="2"/>
        <v>100</v>
      </c>
      <c r="M47" s="34">
        <f t="shared" si="3"/>
        <v>1</v>
      </c>
    </row>
    <row r="48" spans="1:13" s="31" customFormat="1" ht="14.25" outlineLevel="1">
      <c r="A48" s="31" t="s">
        <v>78</v>
      </c>
      <c r="C48" s="32" t="s">
        <v>159</v>
      </c>
      <c r="D48" s="32" t="s">
        <v>160</v>
      </c>
      <c r="E48" s="33">
        <v>0</v>
      </c>
      <c r="F48" s="33">
        <v>0</v>
      </c>
      <c r="G48" s="33">
        <f t="shared" si="0"/>
        <v>0</v>
      </c>
      <c r="H48" s="33">
        <v>0</v>
      </c>
      <c r="I48" s="33">
        <v>695.2</v>
      </c>
      <c r="J48" s="33">
        <f t="shared" si="1"/>
        <v>695.2</v>
      </c>
      <c r="K48" s="33">
        <v>500</v>
      </c>
      <c r="L48" s="33">
        <f t="shared" si="2"/>
        <v>-195.20000000000005</v>
      </c>
      <c r="M48" s="34">
        <f t="shared" si="3"/>
        <v>-0.3904000000000001</v>
      </c>
    </row>
    <row r="49" spans="1:13" s="31" customFormat="1" ht="14.25" outlineLevel="1">
      <c r="A49" s="31" t="s">
        <v>79</v>
      </c>
      <c r="C49" s="32" t="s">
        <v>161</v>
      </c>
      <c r="D49" s="32" t="s">
        <v>162</v>
      </c>
      <c r="E49" s="33">
        <v>0</v>
      </c>
      <c r="F49" s="33">
        <v>0</v>
      </c>
      <c r="G49" s="33">
        <f t="shared" si="0"/>
        <v>0</v>
      </c>
      <c r="H49" s="33">
        <v>0</v>
      </c>
      <c r="I49" s="33">
        <v>93.98</v>
      </c>
      <c r="J49" s="33">
        <f t="shared" si="1"/>
        <v>93.98</v>
      </c>
      <c r="K49" s="33">
        <v>0</v>
      </c>
      <c r="L49" s="33">
        <f t="shared" si="2"/>
        <v>-93.98</v>
      </c>
      <c r="M49" s="34">
        <f t="shared" si="3"/>
        <v>0</v>
      </c>
    </row>
    <row r="50" spans="1:13" s="31" customFormat="1" ht="14.25" outlineLevel="1">
      <c r="A50" s="31" t="s">
        <v>80</v>
      </c>
      <c r="C50" s="32" t="s">
        <v>163</v>
      </c>
      <c r="D50" s="32" t="s">
        <v>164</v>
      </c>
      <c r="E50" s="33">
        <v>0</v>
      </c>
      <c r="F50" s="33">
        <v>1953.25</v>
      </c>
      <c r="G50" s="33">
        <f t="shared" si="0"/>
        <v>1953.25</v>
      </c>
      <c r="H50" s="33">
        <v>0</v>
      </c>
      <c r="I50" s="33">
        <v>13672.75</v>
      </c>
      <c r="J50" s="33">
        <f t="shared" si="1"/>
        <v>13672.75</v>
      </c>
      <c r="K50" s="33">
        <v>22760</v>
      </c>
      <c r="L50" s="33">
        <f t="shared" si="2"/>
        <v>9087.25</v>
      </c>
      <c r="M50" s="34">
        <f t="shared" si="3"/>
        <v>0.3992640597539543</v>
      </c>
    </row>
    <row r="51" spans="1:13" s="31" customFormat="1" ht="14.25" outlineLevel="1">
      <c r="A51" s="31" t="s">
        <v>81</v>
      </c>
      <c r="C51" s="32" t="s">
        <v>165</v>
      </c>
      <c r="D51" s="32" t="s">
        <v>166</v>
      </c>
      <c r="E51" s="33">
        <v>0</v>
      </c>
      <c r="F51" s="33">
        <v>148.67</v>
      </c>
      <c r="G51" s="33">
        <f t="shared" si="0"/>
        <v>148.67</v>
      </c>
      <c r="H51" s="33">
        <v>0</v>
      </c>
      <c r="I51" s="33">
        <v>594.68</v>
      </c>
      <c r="J51" s="33">
        <f t="shared" si="1"/>
        <v>594.68</v>
      </c>
      <c r="K51" s="33">
        <v>2200</v>
      </c>
      <c r="L51" s="33">
        <f t="shared" si="2"/>
        <v>1605.3200000000002</v>
      </c>
      <c r="M51" s="34">
        <f t="shared" si="3"/>
        <v>0.7296909090909092</v>
      </c>
    </row>
    <row r="52" spans="1:13" s="31" customFormat="1" ht="14.25" outlineLevel="1">
      <c r="A52" s="31" t="s">
        <v>82</v>
      </c>
      <c r="C52" s="32" t="s">
        <v>167</v>
      </c>
      <c r="D52" s="32" t="s">
        <v>168</v>
      </c>
      <c r="E52" s="33">
        <v>0</v>
      </c>
      <c r="F52" s="33">
        <v>971.49</v>
      </c>
      <c r="G52" s="33">
        <f t="shared" si="0"/>
        <v>971.49</v>
      </c>
      <c r="H52" s="33">
        <v>0</v>
      </c>
      <c r="I52" s="33">
        <v>5423.8</v>
      </c>
      <c r="J52" s="33">
        <f t="shared" si="1"/>
        <v>5423.8</v>
      </c>
      <c r="K52" s="33">
        <v>11668</v>
      </c>
      <c r="L52" s="33">
        <f t="shared" si="2"/>
        <v>6244.2</v>
      </c>
      <c r="M52" s="34">
        <f t="shared" si="3"/>
        <v>0.5351559821734658</v>
      </c>
    </row>
    <row r="53" spans="1:13" s="31" customFormat="1" ht="14.25" outlineLevel="1">
      <c r="A53" s="31" t="s">
        <v>83</v>
      </c>
      <c r="C53" s="32" t="s">
        <v>169</v>
      </c>
      <c r="D53" s="32" t="s">
        <v>170</v>
      </c>
      <c r="E53" s="33">
        <v>0</v>
      </c>
      <c r="F53" s="33">
        <v>28.92</v>
      </c>
      <c r="G53" s="33">
        <f t="shared" si="0"/>
        <v>28.92</v>
      </c>
      <c r="H53" s="33">
        <v>0</v>
      </c>
      <c r="I53" s="33">
        <v>1143.01</v>
      </c>
      <c r="J53" s="33">
        <f t="shared" si="1"/>
        <v>1143.01</v>
      </c>
      <c r="K53" s="33">
        <v>1200</v>
      </c>
      <c r="L53" s="33">
        <f t="shared" si="2"/>
        <v>56.99000000000001</v>
      </c>
      <c r="M53" s="34">
        <f t="shared" si="3"/>
        <v>0.047491666666666675</v>
      </c>
    </row>
    <row r="54" spans="1:13" s="31" customFormat="1" ht="14.25" outlineLevel="1">
      <c r="A54" s="31" t="s">
        <v>84</v>
      </c>
      <c r="C54" s="32" t="s">
        <v>171</v>
      </c>
      <c r="D54" s="32" t="s">
        <v>172</v>
      </c>
      <c r="E54" s="33">
        <v>0</v>
      </c>
      <c r="F54" s="33">
        <v>0</v>
      </c>
      <c r="G54" s="33">
        <f t="shared" si="0"/>
        <v>0</v>
      </c>
      <c r="H54" s="33">
        <v>0</v>
      </c>
      <c r="I54" s="33">
        <v>0</v>
      </c>
      <c r="J54" s="33">
        <f t="shared" si="1"/>
        <v>0</v>
      </c>
      <c r="K54" s="33">
        <v>500</v>
      </c>
      <c r="L54" s="33">
        <f t="shared" si="2"/>
        <v>500</v>
      </c>
      <c r="M54" s="34">
        <f t="shared" si="3"/>
        <v>1</v>
      </c>
    </row>
    <row r="55" spans="1:13" s="31" customFormat="1" ht="14.25" outlineLevel="1">
      <c r="A55" s="31" t="s">
        <v>85</v>
      </c>
      <c r="C55" s="32" t="s">
        <v>173</v>
      </c>
      <c r="D55" s="32" t="s">
        <v>174</v>
      </c>
      <c r="E55" s="33">
        <v>0</v>
      </c>
      <c r="F55" s="33">
        <v>26082.44</v>
      </c>
      <c r="G55" s="33">
        <f t="shared" si="0"/>
        <v>26082.44</v>
      </c>
      <c r="H55" s="33">
        <v>0</v>
      </c>
      <c r="I55" s="33">
        <v>40809.46</v>
      </c>
      <c r="J55" s="33">
        <f t="shared" si="1"/>
        <v>40809.46</v>
      </c>
      <c r="K55" s="33">
        <v>348337</v>
      </c>
      <c r="L55" s="33">
        <f t="shared" si="2"/>
        <v>307527.54</v>
      </c>
      <c r="M55" s="34">
        <f t="shared" si="3"/>
        <v>0.8828448887140901</v>
      </c>
    </row>
    <row r="56" spans="1:13" s="31" customFormat="1" ht="14.25" outlineLevel="1">
      <c r="A56" s="31" t="s">
        <v>86</v>
      </c>
      <c r="C56" s="32" t="s">
        <v>175</v>
      </c>
      <c r="D56" s="32" t="s">
        <v>176</v>
      </c>
      <c r="E56" s="33">
        <v>0</v>
      </c>
      <c r="F56" s="33">
        <v>29.76</v>
      </c>
      <c r="G56" s="33">
        <f t="shared" si="0"/>
        <v>29.76</v>
      </c>
      <c r="H56" s="33">
        <v>0</v>
      </c>
      <c r="I56" s="33">
        <v>447.64</v>
      </c>
      <c r="J56" s="33">
        <f t="shared" si="1"/>
        <v>447.64</v>
      </c>
      <c r="K56" s="33">
        <v>0</v>
      </c>
      <c r="L56" s="33">
        <f t="shared" si="2"/>
        <v>-447.64</v>
      </c>
      <c r="M56" s="34">
        <f t="shared" si="3"/>
        <v>0</v>
      </c>
    </row>
    <row r="57" spans="1:13" s="31" customFormat="1" ht="14.25" outlineLevel="1">
      <c r="A57" s="31" t="s">
        <v>87</v>
      </c>
      <c r="C57" s="32" t="s">
        <v>177</v>
      </c>
      <c r="D57" s="32" t="s">
        <v>178</v>
      </c>
      <c r="E57" s="33">
        <v>0</v>
      </c>
      <c r="F57" s="33">
        <v>27.48</v>
      </c>
      <c r="G57" s="33">
        <f t="shared" si="0"/>
        <v>27.48</v>
      </c>
      <c r="H57" s="33">
        <v>0</v>
      </c>
      <c r="I57" s="33">
        <v>316.34</v>
      </c>
      <c r="J57" s="33">
        <f t="shared" si="1"/>
        <v>316.34</v>
      </c>
      <c r="K57" s="33">
        <v>2500</v>
      </c>
      <c r="L57" s="33">
        <f t="shared" si="2"/>
        <v>2183.66</v>
      </c>
      <c r="M57" s="34">
        <f t="shared" si="3"/>
        <v>0.8734639999999999</v>
      </c>
    </row>
    <row r="58" spans="1:13" s="31" customFormat="1" ht="14.25" outlineLevel="1">
      <c r="A58" s="31" t="s">
        <v>88</v>
      </c>
      <c r="C58" s="32" t="s">
        <v>179</v>
      </c>
      <c r="D58" s="32" t="s">
        <v>180</v>
      </c>
      <c r="E58" s="33">
        <v>0</v>
      </c>
      <c r="F58" s="33">
        <v>65.99</v>
      </c>
      <c r="G58" s="33">
        <f t="shared" si="0"/>
        <v>65.99</v>
      </c>
      <c r="H58" s="33">
        <v>0</v>
      </c>
      <c r="I58" s="33">
        <v>502.19</v>
      </c>
      <c r="J58" s="33">
        <f t="shared" si="1"/>
        <v>502.19</v>
      </c>
      <c r="K58" s="33">
        <v>1200</v>
      </c>
      <c r="L58" s="33">
        <f t="shared" si="2"/>
        <v>697.81</v>
      </c>
      <c r="M58" s="34">
        <f t="shared" si="3"/>
        <v>0.5815083333333333</v>
      </c>
    </row>
    <row r="59" spans="1:13" s="31" customFormat="1" ht="14.25" outlineLevel="1">
      <c r="A59" s="31" t="s">
        <v>89</v>
      </c>
      <c r="C59" s="32" t="s">
        <v>181</v>
      </c>
      <c r="D59" s="32" t="s">
        <v>182</v>
      </c>
      <c r="E59" s="33">
        <v>0</v>
      </c>
      <c r="F59" s="33">
        <v>0</v>
      </c>
      <c r="G59" s="33">
        <f t="shared" si="0"/>
        <v>0</v>
      </c>
      <c r="H59" s="33">
        <v>0</v>
      </c>
      <c r="I59" s="33">
        <v>0</v>
      </c>
      <c r="J59" s="33">
        <f t="shared" si="1"/>
        <v>0</v>
      </c>
      <c r="K59" s="33">
        <v>3600</v>
      </c>
      <c r="L59" s="33">
        <f t="shared" si="2"/>
        <v>3600</v>
      </c>
      <c r="M59" s="34">
        <f t="shared" si="3"/>
        <v>1</v>
      </c>
    </row>
    <row r="60" spans="1:13" s="31" customFormat="1" ht="14.25" outlineLevel="1">
      <c r="A60" s="31" t="s">
        <v>90</v>
      </c>
      <c r="C60" s="32" t="s">
        <v>183</v>
      </c>
      <c r="D60" s="32" t="s">
        <v>184</v>
      </c>
      <c r="E60" s="33">
        <v>0</v>
      </c>
      <c r="F60" s="33">
        <v>6360.63</v>
      </c>
      <c r="G60" s="33">
        <f t="shared" si="0"/>
        <v>6360.63</v>
      </c>
      <c r="H60" s="33">
        <v>0</v>
      </c>
      <c r="I60" s="33">
        <v>4290.47</v>
      </c>
      <c r="J60" s="33">
        <f t="shared" si="1"/>
        <v>4290.47</v>
      </c>
      <c r="K60" s="33">
        <v>34000</v>
      </c>
      <c r="L60" s="33">
        <f t="shared" si="2"/>
        <v>29709.53</v>
      </c>
      <c r="M60" s="34">
        <f t="shared" si="3"/>
        <v>0.873809705882353</v>
      </c>
    </row>
    <row r="61" spans="1:13" s="31" customFormat="1" ht="14.25" outlineLevel="1">
      <c r="A61" s="31" t="s">
        <v>91</v>
      </c>
      <c r="C61" s="32" t="s">
        <v>185</v>
      </c>
      <c r="D61" s="32" t="s">
        <v>186</v>
      </c>
      <c r="E61" s="33">
        <v>0</v>
      </c>
      <c r="F61" s="33">
        <v>0</v>
      </c>
      <c r="G61" s="33">
        <f t="shared" si="0"/>
        <v>0</v>
      </c>
      <c r="H61" s="33">
        <v>0</v>
      </c>
      <c r="I61" s="33">
        <v>0</v>
      </c>
      <c r="J61" s="33">
        <f t="shared" si="1"/>
        <v>0</v>
      </c>
      <c r="K61" s="33">
        <v>500</v>
      </c>
      <c r="L61" s="33">
        <f t="shared" si="2"/>
        <v>500</v>
      </c>
      <c r="M61" s="34">
        <f t="shared" si="3"/>
        <v>1</v>
      </c>
    </row>
    <row r="62" spans="1:13" s="31" customFormat="1" ht="14.25" outlineLevel="1">
      <c r="A62" s="31" t="s">
        <v>92</v>
      </c>
      <c r="C62" s="32" t="s">
        <v>187</v>
      </c>
      <c r="D62" s="32" t="s">
        <v>188</v>
      </c>
      <c r="E62" s="33">
        <v>0</v>
      </c>
      <c r="F62" s="33">
        <v>0</v>
      </c>
      <c r="G62" s="33">
        <f t="shared" si="0"/>
        <v>0</v>
      </c>
      <c r="H62" s="33">
        <v>0</v>
      </c>
      <c r="I62" s="33">
        <v>0</v>
      </c>
      <c r="J62" s="33">
        <f t="shared" si="1"/>
        <v>0</v>
      </c>
      <c r="K62" s="33">
        <v>500</v>
      </c>
      <c r="L62" s="33">
        <f t="shared" si="2"/>
        <v>500</v>
      </c>
      <c r="M62" s="34">
        <f t="shared" si="3"/>
        <v>1</v>
      </c>
    </row>
    <row r="63" spans="1:13" s="2" customFormat="1" ht="12.75">
      <c r="A63" s="2" t="s">
        <v>40</v>
      </c>
      <c r="C63" s="2" t="s">
        <v>34</v>
      </c>
      <c r="D63" s="2" t="s">
        <v>39</v>
      </c>
      <c r="E63" s="18">
        <v>0</v>
      </c>
      <c r="F63" s="18">
        <v>65768.08</v>
      </c>
      <c r="G63" s="18">
        <f>E63+F63</f>
        <v>65768.08</v>
      </c>
      <c r="H63" s="18">
        <v>5049.15</v>
      </c>
      <c r="I63" s="18">
        <v>204880.25000000003</v>
      </c>
      <c r="J63" s="18">
        <f>H63+I63</f>
        <v>209929.40000000002</v>
      </c>
      <c r="K63" s="18">
        <v>930264</v>
      </c>
      <c r="L63" s="18">
        <f>K63-J63</f>
        <v>720334.6</v>
      </c>
      <c r="M63" s="26">
        <f>IF(K63=0,0,L63/K63)</f>
        <v>0.7743335225269385</v>
      </c>
    </row>
    <row r="64" s="2" customFormat="1" ht="12.75">
      <c r="M64" s="25"/>
    </row>
    <row r="65" spans="16:17" ht="12.75">
      <c r="P65" s="17"/>
      <c r="Q65" s="17"/>
    </row>
    <row r="66" spans="16:17" ht="12.75">
      <c r="P66" s="17" t="s">
        <v>10</v>
      </c>
      <c r="Q66" s="35" t="s">
        <v>189</v>
      </c>
    </row>
    <row r="67" spans="16:17" ht="12.75">
      <c r="P67" s="17" t="s">
        <v>11</v>
      </c>
      <c r="Q67" s="35" t="s">
        <v>190</v>
      </c>
    </row>
    <row r="68" spans="16:17" ht="12.75">
      <c r="P68" s="17" t="s">
        <v>12</v>
      </c>
      <c r="Q68" s="35" t="s">
        <v>189</v>
      </c>
    </row>
    <row r="69" spans="16:17" ht="12.75">
      <c r="P69" s="17" t="s">
        <v>13</v>
      </c>
      <c r="Q69" s="35" t="s">
        <v>191</v>
      </c>
    </row>
    <row r="70" spans="16:17" ht="12.75">
      <c r="P70" s="17" t="s">
        <v>14</v>
      </c>
      <c r="Q70" s="35" t="s">
        <v>192</v>
      </c>
    </row>
    <row r="71" spans="16:17" ht="12.75">
      <c r="P71" s="17" t="s">
        <v>15</v>
      </c>
      <c r="Q71" s="35" t="s">
        <v>193</v>
      </c>
    </row>
    <row r="72" spans="16:17" ht="12.75">
      <c r="P72" s="17" t="s">
        <v>16</v>
      </c>
      <c r="Q72" s="35" t="s">
        <v>194</v>
      </c>
    </row>
    <row r="73" spans="16:17" ht="12.75">
      <c r="P73" s="17" t="s">
        <v>17</v>
      </c>
      <c r="Q73" s="35" t="s">
        <v>195</v>
      </c>
    </row>
    <row r="74" spans="16:17" ht="12.75">
      <c r="P74" s="17" t="s">
        <v>18</v>
      </c>
      <c r="Q74" s="35" t="s">
        <v>196</v>
      </c>
    </row>
    <row r="75" spans="16:17" ht="12.75">
      <c r="P75" s="17" t="s">
        <v>19</v>
      </c>
      <c r="Q75" s="35" t="s">
        <v>195</v>
      </c>
    </row>
    <row r="76" spans="16:17" ht="12.75">
      <c r="P76" s="17" t="s">
        <v>20</v>
      </c>
      <c r="Q76" s="35" t="s">
        <v>197</v>
      </c>
    </row>
    <row r="77" spans="16:17" ht="12.75">
      <c r="P77" s="17" t="s">
        <v>21</v>
      </c>
      <c r="Q77" s="35" t="s">
        <v>194</v>
      </c>
    </row>
    <row r="78" spans="16:17" ht="12.75">
      <c r="P78" s="17" t="s">
        <v>22</v>
      </c>
      <c r="Q78" s="35" t="s">
        <v>198</v>
      </c>
    </row>
    <row r="79" spans="16:17" ht="12.75">
      <c r="P79" s="17" t="s">
        <v>23</v>
      </c>
      <c r="Q79" s="35" t="s">
        <v>199</v>
      </c>
    </row>
    <row r="80" spans="16:17" ht="12.75">
      <c r="P80" s="17" t="s">
        <v>24</v>
      </c>
      <c r="Q80" s="35" t="s">
        <v>200</v>
      </c>
    </row>
    <row r="81" spans="16:17" ht="12.75">
      <c r="P81" s="17" t="s">
        <v>25</v>
      </c>
      <c r="Q81" s="35" t="s">
        <v>201</v>
      </c>
    </row>
    <row r="82" spans="16:17" ht="12.75">
      <c r="P82" s="17" t="s">
        <v>26</v>
      </c>
      <c r="Q82" s="35" t="s">
        <v>202</v>
      </c>
    </row>
    <row r="83" spans="16:17" ht="12.75">
      <c r="P83" s="17"/>
      <c r="Q83" s="17"/>
    </row>
  </sheetData>
  <sheetProtection/>
  <printOptions horizontalCentered="1"/>
  <pageMargins left="0" right="0" top="0.5" bottom="0.5" header="0.25" footer="0.25"/>
  <pageSetup blackAndWhite="1" fitToHeight="0" fitToWidth="1" horizontalDpi="600" verticalDpi="600" orientation="landscape" scale="51" r:id="rId2"/>
  <headerFooter alignWithMargins="0">
    <oddFooter>&amp;C&amp;"Bookman Old Style,Bold Italic"&amp;9Page &amp;P of &amp;N</oddFooter>
  </headerFooter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Peoplesoft,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Stais</dc:creator>
  <cp:keywords/>
  <dc:description/>
  <cp:lastModifiedBy>psfsadmin</cp:lastModifiedBy>
  <cp:lastPrinted>2004-05-04T14:53:07Z</cp:lastPrinted>
  <dcterms:created xsi:type="dcterms:W3CDTF">1999-08-04T22:47:23Z</dcterms:created>
  <dcterms:modified xsi:type="dcterms:W3CDTF">2018-07-06T06:22:53Z</dcterms:modified>
  <cp:category/>
  <cp:version/>
  <cp:contentType/>
  <cp:contentStatus/>
</cp:coreProperties>
</file>